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<sst xmlns="http://schemas.openxmlformats.org/spreadsheetml/2006/main" count="1768" uniqueCount="518">
  <si>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</si>
  <si>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</si>
  <si>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</si>
  <si>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</si>
  <si>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</si>
  <si>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</si>
  <si>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</si>
  <si>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</si>
  <si>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</si>
  <si>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</si>
  <si>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</si>
  <si>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</si>
  <si>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</si>
  <si>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</si>
  <si>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</si>
  <si>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</si>
  <si>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</si>
  <si>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</si>
  <si>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</si>
  <si>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</si>
  <si>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</si>
  <si>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</si>
  <si>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</si>
  <si>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</si>
  <si>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</si>
  <si>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</si>
  <si>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</si>
  <si>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</si>
  <si>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</si>
  <si>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</si>
  <si>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</si>
  <si>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</si>
  <si>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</si>
  <si>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</si>
  <si>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</si>
  <si>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</si>
  <si>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</si>
  <si>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</si>
  <si>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</si>
  <si>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</si>
  <si>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</si>
  <si>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</si>
  <si>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</si>
  <si>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</si>
  <si>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</si>
  <si>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</si>
  <si>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</si>
  <si>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</si>
  <si>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</si>
  <si>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</si>
  <si>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</si>
  <si>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</si>
  <si>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</si>
  <si>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</si>
  <si>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</si>
  <si>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</si>
  <si>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</si>
  <si>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</si>
  <si>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</si>
  <si>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</si>
  <si>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</si>
  <si>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</si>
  <si>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</si>
  <si>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</si>
  <si>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</si>
  <si>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</si>
  <si>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</si>
  <si>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</si>
  <si>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</si>
  <si>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</si>
  <si>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</si>
  <si>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</si>
  <si>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</si>
  <si>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</si>
  <si>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</si>
  <si>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</si>
  <si>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</si>
  <si>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</si>
  <si>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</si>
  <si>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</si>
  <si>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</si>
  <si>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</si>
  <si>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</si>
  <si>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</si>
  <si>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</si>
  <si>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</si>
  <si>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</si>
  <si>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</si>
  <si>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</si>
  <si>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</si>
  <si>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</si>
  <si>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</si>
  <si>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</si>
  <si>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</si>
  <si>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</si>
  <si>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</si>
  <si>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</si>
  <si>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</si>
  <si>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</si>
  <si>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</si>
  <si>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</si>
  <si>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</si>
  <si>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</si>
  <si>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</si>
  <si>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</si>
  <si>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</si>
  <si>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</si>
  <si>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</si>
  <si>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</si>
  <si>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</si>
  <si>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</si>
  <si>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</si>
  <si>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</si>
  <si>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</si>
  <si>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</si>
  <si>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</si>
  <si>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</si>
  <si>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</si>
  <si>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</si>
  <si>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</si>
  <si>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</si>
  <si>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</si>
  <si>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</si>
  <si>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</si>
  <si>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</si>
  <si>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</si>
  <si>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</si>
  <si>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</si>
  <si>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</si>
  <si>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</si>
  <si>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</si>
  <si>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</si>
  <si>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</si>
  <si>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</si>
  <si>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</si>
  <si>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</si>
  <si>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</si>
  <si>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</si>
  <si>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</si>
  <si>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</si>
  <si>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</si>
  <si>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</si>
  <si>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</si>
  <si>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</si>
  <si>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</si>
  <si>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สิ้นสุดสัญญา</t>
  </si>
  <si>
    <t xml:space="preserve"> -</t>
  </si>
  <si>
    <t>อบต.วังดาล</t>
  </si>
  <si>
    <t>กบินทร์บุรี</t>
  </si>
  <si>
    <t>จัดซื้อโคมไฟถนนพลังงานแสงอาทิตย์</t>
  </si>
  <si>
    <t>อื่น ๆ</t>
  </si>
  <si>
    <t>001/66</t>
  </si>
  <si>
    <t>ร้านแก้วใจค้าวัสดุ</t>
  </si>
  <si>
    <t>จัดซื้อวัสดุอาหารเสริม(นม)ให้แก่ ศพด.ในสังกัดอบต.วังดาล(ปิดเทอม)</t>
  </si>
  <si>
    <t>สหกรณ์โคนมวังน้ำเย็น จำกัด</t>
  </si>
  <si>
    <t>020/66</t>
  </si>
  <si>
    <t>จัดซื้อวัสดุอาหารเสริม(นม)ให้แก่โรงเรียนในสังกัด(สพฐ)(ปิดเทอม)</t>
  </si>
  <si>
    <t>021/66</t>
  </si>
  <si>
    <t>ค่าจัดซื้อวัสดุวิทยาศาสตร์ทางการแพทย์(PACน้ำจำนวน1000กิโลกรัม)</t>
  </si>
  <si>
    <t>หจก.อาณัติ เคมีภัณฑ์</t>
  </si>
  <si>
    <t>019/66</t>
  </si>
  <si>
    <t>ค่าจัดซื้อวัสดุสำนักงาน แบบพิมพ์</t>
  </si>
  <si>
    <t>โรงพิมพ์อาสารักษาดินแดน</t>
  </si>
  <si>
    <t>022/66</t>
  </si>
  <si>
    <t>ค่าจ้างเหมาป้ายไวนิลโครงการสืบสานประเพณีลอยกระทงประจำปี2565จำนวน7ป้าย</t>
  </si>
  <si>
    <t>ร้านไอรีน สื่อสิ่งพิมพ์</t>
  </si>
  <si>
    <t>034/66</t>
  </si>
  <si>
    <t>เบิกค่าถ้วยรางวัลและสายสะพาย</t>
  </si>
  <si>
    <t>หจก.เอฟบีที สปอร์ต 2000</t>
  </si>
  <si>
    <t>044/66</t>
  </si>
  <si>
    <t>โครงการก่อสร้างถนนคอนกรีตเสริมเหล็กโคกกระพง ม.15ต.วังดาล</t>
  </si>
  <si>
    <t>045/66</t>
  </si>
  <si>
    <t>046/66</t>
  </si>
  <si>
    <t>โครงการก่อสร้างถนนคอนกรีตเสริมเหล็กสายบ้านวังดาล ม.10ต.วังดาล</t>
  </si>
  <si>
    <t>047/66</t>
  </si>
  <si>
    <t>โครงการก่อสร้างถนน คสอ.สายบ้านไร่ซอย2บ้านวังดาลหมู่ 10</t>
  </si>
  <si>
    <t>ร้าน สุทิน ค้าวัสดุ</t>
  </si>
  <si>
    <t>050/66</t>
  </si>
  <si>
    <t>จัดซื้อวัสดุอุปกรณ์จำนวน13รายการ</t>
  </si>
  <si>
    <t>052/66</t>
  </si>
  <si>
    <t>หจก.กบินทร์ศูนย์ล้อ</t>
  </si>
  <si>
    <t>055/66</t>
  </si>
  <si>
    <t>ขออนุมัติจัดซื้อน้ำดื่มชนิดแก้วและน้ำแข็งเพื่อใช้สำหรับโครงการสืบสานประเพณีลอยกระทงประจำปี2565</t>
  </si>
  <si>
    <t>ขออนุมัติจัดซื้อวัสดุยานพาหนะและขนส่ง(ยางหน้ารถบรรทุกขยะ)</t>
  </si>
  <si>
    <t>นายประยงค์  ขาวบริสุทธ์</t>
  </si>
  <si>
    <t>053/66</t>
  </si>
  <si>
    <t>ขออนุมัติจ้างเหมาเวทีพร้อมเครื่องเสียงเครื่องปั่นไฟและไฟแสงสว่างเพื่อใช้สำหรับโครงการสืบสานประเพณีลอยกระทงปี2565</t>
  </si>
  <si>
    <t>054/66</t>
  </si>
  <si>
    <t>เบิกค่าบำรุงรักษาและซ่อมแซมรถบรรทุกน้ำ</t>
  </si>
  <si>
    <t>บริษัทกบินทร์แอร์การยางจำกัด</t>
  </si>
  <si>
    <t>083/66</t>
  </si>
  <si>
    <t>ก่อสร้างถนนคอนกรีตเสริมเหล็กสายตรอกหอยโข่งหมู่ที่12บ้านหนองจิกต.วังดาล</t>
  </si>
  <si>
    <t>077/66</t>
  </si>
  <si>
    <t>078/66</t>
  </si>
  <si>
    <t>ค่าบำรุงรักษาและซ่อมแซมรถบรรทุกน้ำ</t>
  </si>
  <si>
    <t>085/66</t>
  </si>
  <si>
    <t>ค่าบำรุงรักษาและซ่อมแซมปรับปรุงเปลี่ยนภาพพร้อมติดตั้งซุ้มเฉลิมพระเกียรติ</t>
  </si>
  <si>
    <t>ค่าซ่อมแซมและบำรุงรักษาระบบสูบน้ำประปาหมู่บ้านหมู่7ตำบลวังดาล</t>
  </si>
  <si>
    <t>นาย ศักดิ์ชัย สุริภูมิ</t>
  </si>
  <si>
    <t>095/66</t>
  </si>
  <si>
    <t xml:space="preserve">โครงการถมปรับดินพื้นที่บริเวณที่สาธารณะประโยชน์ บ้านวังหวาย ม.4 ต.วังดาล </t>
  </si>
  <si>
    <t>096/66</t>
  </si>
  <si>
    <t>ก่อสร้างโครงการถนนคอนกรีตเสริมเหล็กสายบ้านสวน-หนองโปร่ง หมู่ที่10 ต.วังดาล</t>
  </si>
  <si>
    <t>099/66</t>
  </si>
  <si>
    <t xml:space="preserve">ค่าบำรุงรักษาและซ่อมแซมรถบรรทุกน้ำ ทะเบียน 82-2328 ปราจีนบุรี </t>
  </si>
  <si>
    <t>102/66</t>
  </si>
  <si>
    <t>จัดซื้อวัสดุสำนักงานหมึกเครื่องถ่ายเอกสาร</t>
  </si>
  <si>
    <t>บริษัท พี.เค.ก็อปปี้ เซอวิส จำกัด</t>
  </si>
  <si>
    <t>115/66</t>
  </si>
  <si>
    <t>จัดซื้อวัสดุคอมพิวเตอร์ (หมึกพิมพ์)</t>
  </si>
  <si>
    <t>114/66</t>
  </si>
  <si>
    <t>ค่าซ่อมแซมเครื่องคอมพิวเตอร์</t>
  </si>
  <si>
    <t>121/66</t>
  </si>
  <si>
    <t>ค่าจัดซื้อรถฟาร์มแทรกเตอร์ชนิดขับเคลื่อน 4ล้อขนาด40แรงม้าพร้อมใบปิดดันดินหน้าและติดตั้งเครื่องตัดหญ้าและติดตั้งเครื่องตัดหญ้าไหล่ทางจำนวน 1คัน</t>
  </si>
  <si>
    <t>130/66</t>
  </si>
  <si>
    <t>ค่าจ้างเหมาเต็นท์โดมโครงการจัดงานวันเด็กแห่งชาติ ประจำปี 2566</t>
  </si>
  <si>
    <t>ร้าน เจพี ผ้าใบ</t>
  </si>
  <si>
    <t>189/66</t>
  </si>
  <si>
    <t>ค่าป้ายประชาสัมพันธ์ภาษีองค์การบริหารส่วนตำบลวังดาล</t>
  </si>
  <si>
    <t>195/66</t>
  </si>
  <si>
    <t>ค่าป้ายประชาสัมพันธ์โครงการจัดงานวันเด็กแห่งชาติประจำปี 2566</t>
  </si>
  <si>
    <t>190/66</t>
  </si>
  <si>
    <t>ค่าจ้างเหมาเวทีโครงการจัดงานวันเด็กแห่งชาติประจำปี 2566</t>
  </si>
  <si>
    <t>191/66</t>
  </si>
  <si>
    <t>ค่าจัดซื้อของรางวัลสำหรับเด็กที่เข้าร่วมกิจกรรมโครงการวันเด็กประจำปี 2566</t>
  </si>
  <si>
    <t>นาย ประยงค์ ขาวบริสุทธิ์</t>
  </si>
  <si>
    <t>192/66</t>
  </si>
  <si>
    <t>ค่าจัดซื้อวัสดุอุปกรณ์จัดซุ้มนิทรรศการและซุ้มกิจกรรมอื่นๆโครงการจัดงานวันเด็กประจำปี 2566</t>
  </si>
  <si>
    <t>193/66</t>
  </si>
  <si>
    <t>ค่าอาหารและเครื่องดื่มให้แก่เด็กที่เข้าร่วมกิจกรรมวันเด็กแห่งชาติประจำปี 2566</t>
  </si>
  <si>
    <t>197/66</t>
  </si>
  <si>
    <t>โครงการซ่อมแซมถนนลูกรังภายในหมู่บ้าน หมู่ที่8 ตำบลวังดาล</t>
  </si>
  <si>
    <t>นาย ประมวล ปลื้มใจ</t>
  </si>
  <si>
    <t>203/66</t>
  </si>
  <si>
    <t>โครงการซ่อมแซมถนนลูกรังภายในหมู่บ้าน หมู่ที่10 ตำบลวังดาล</t>
  </si>
  <si>
    <t>โครงการซ่อมแซมถนนลูกรังภายในหมู่บ้าน หมู่ที่9 ตำบลวังดาล</t>
  </si>
  <si>
    <t>204/66</t>
  </si>
  <si>
    <t>205/66</t>
  </si>
  <si>
    <t>โครงการซ่อมแซมถนนลูกรังภายในหมู่บ้าน หมู่ที่12 ตำบลวังดาล</t>
  </si>
  <si>
    <t>ร้าน ยุพินค้าวัสดุ</t>
  </si>
  <si>
    <t>209/66</t>
  </si>
  <si>
    <t>208/66</t>
  </si>
  <si>
    <t>207/66</t>
  </si>
  <si>
    <t>206/66</t>
  </si>
  <si>
    <t>212/66</t>
  </si>
  <si>
    <t>211/66</t>
  </si>
  <si>
    <t>210/66</t>
  </si>
  <si>
    <t>โครงการซ่อมแซมถนนลูกรังภายในหมู่บ้าน หมู่ที่6 ตำบลวังดาล</t>
  </si>
  <si>
    <t>โครงการซ่อมแซมถนนลูกรังภายในหมู่บ้าน หมู่ที่7 ตำบลวังดาล</t>
  </si>
  <si>
    <t>โครงการซ่อมแซมถนนลูกรังภายในหมู่บ้าน หมู่ที่3 ตำบลวังดาล</t>
  </si>
  <si>
    <t>โครงการซ่อมแซมถนนลูกรังภายในหมู่บ้าน หมู่ที่2 ตำบลวังดาล</t>
  </si>
  <si>
    <t>โครงการซ่อมแซมถนนลูกรังภายในหมู่บ้าน หมู่ที่5 ตำบลวังดาล</t>
  </si>
  <si>
    <t>โครงการซ่อมแซมถนนลูกรังภายในหมู่บ้าน หมู่ที่11 ตำบลวังดาล</t>
  </si>
  <si>
    <t>โครงการซ่อมแซมถนนลูกรังภายในหมู่บ้าน หมู่ที่13 ตำบลวังดาล</t>
  </si>
  <si>
    <t>รุ่งทิพย์การค้า</t>
  </si>
  <si>
    <t>202/66</t>
  </si>
  <si>
    <t>โครงการซ่อมแซมถนนลูกรังภายในหมู่บ้าน หมู่ที่14 ตำบลวังดาล</t>
  </si>
  <si>
    <t>นางประมาล  ปลื้มใจ</t>
  </si>
  <si>
    <t>220/66</t>
  </si>
  <si>
    <t>โครงการซ่อมแซมถนนลูกรังภายในหมู่บ้าน หมู่ที่15 ตำบลวังดาล</t>
  </si>
  <si>
    <t>221/66</t>
  </si>
  <si>
    <t>โครงการซ่อมแซมถนนลูกรังภายในหมู่บ้าน หมู่ที่1 ตำบลวังดาล</t>
  </si>
  <si>
    <t>ร้านยุพินค้าวัสดุ</t>
  </si>
  <si>
    <t>222/66</t>
  </si>
  <si>
    <t>โครงการซ่อมแซมถนนลูกรังภายในหมู่บ้าน หมู่ที่16 ตำบลวังดาล</t>
  </si>
  <si>
    <t>223/66</t>
  </si>
  <si>
    <t>ค่าจัดซื้อโทรทัศน์ แอล ดี (LED TV) แบบSmart TV ระดับความละเอียดจอภาพ 3840x2160พิกาเซลขนาด70นิ้วจำนวน1เครื่อง</t>
  </si>
  <si>
    <t>267/66</t>
  </si>
  <si>
    <t>272/66</t>
  </si>
  <si>
    <t xml:space="preserve">ค่าจัดซื้อวัสดุสำนักงาน </t>
  </si>
  <si>
    <t>276/66</t>
  </si>
  <si>
    <t>274/66</t>
  </si>
  <si>
    <t>ค่าจัดซื้อตู้เหล็ก 2 บานตู้บานเลื่อน 2 ตอน 3 ฟุต(บนกระจกล่างทึบ)จำนวน 2 ตู้,ตู้เอกสารบานเลื่อนทึก 4 ฟุต จำนวน 4 ตู้</t>
  </si>
  <si>
    <t>277/66</t>
  </si>
  <si>
    <t>บริษัท กบินทร์บุรีเฟอร์นิเจอร์ จำกัด</t>
  </si>
  <si>
    <t>ค่าจ้างเหมาบริการรถเครนเพื่อขนย้ายเรือกำจัดผักตบชวาในการกำจัดผักตบชวาในแหลางน้ำภายในตำบลวังดาล</t>
  </si>
  <si>
    <t>275/66</t>
  </si>
  <si>
    <t>บจก.กบินทร์เครน แอนด์ คอนสตรัคชั่น</t>
  </si>
  <si>
    <t>ค่าจัดซื้อวัสดุยางมะตอยสำเร็จรูป</t>
  </si>
  <si>
    <t>285/66</t>
  </si>
  <si>
    <t>ซื้อวัสดุงานบ้านงานครัว</t>
  </si>
  <si>
    <t>ร้านพร้อมภัณฑ์ โดย น.ส.นัฐผา เจริญชวลิต</t>
  </si>
  <si>
    <t>287/66</t>
  </si>
  <si>
    <t>ค่าบำรุงรักษาและซ่อมแซมรถยนต์ส่วนกลาง</t>
  </si>
  <si>
    <t>286/66</t>
  </si>
  <si>
    <t>ค่าเปลี่ยนยางรถบรรทุก เลขทะเบียน 82-5604 ปราจีนบุรี</t>
  </si>
  <si>
    <t>294/66</t>
  </si>
  <si>
    <t>ค่าจัดซื้อเสื้อนักกีฬาสำหรับผู้จัดการแข่งขันและถ้วยรางวัลโครงการแข่งขันกีฬาภายในตำบลวังดาล</t>
  </si>
  <si>
    <t>301/66</t>
  </si>
  <si>
    <t>ห้างหุ้นส่วนจำกัดเอฟบีทีสปอร์ต 2000</t>
  </si>
  <si>
    <t>ค่าจัดซื้อเวชภัณฑ์และอุปกรณ์เวชภัณฑ์(น้ำมันมวยและบรรเทาอาการปวด)โครงการแข่งขันกีฬาภายในตำบลวังดาล</t>
  </si>
  <si>
    <t>ร้านยาขันเงิน</t>
  </si>
  <si>
    <t>303/66</t>
  </si>
  <si>
    <t>โครงการปรับปรุงระบบท่อส่งน้ำสำหรับประปาหมู่บ้าน หมู่ที่ 2 ตำบลวังดาล</t>
  </si>
  <si>
    <t>นางเสาวณี ทรัพย์สุขสมบัติ</t>
  </si>
  <si>
    <t>309/66</t>
  </si>
  <si>
    <t>โครงการขยายไหล่ทางถนนคอนกรีตเสริมเหล็กสายบ้านวังดาลหมู่ที่4ต.วังดาล</t>
  </si>
  <si>
    <t>310/66</t>
  </si>
  <si>
    <t>ร้านกุลจุรี การค้า</t>
  </si>
  <si>
    <t>ร้านพร้อมภัณฑ์</t>
  </si>
  <si>
    <t>หจก.กบินทร์บุรีศูนย์ล้อ</t>
  </si>
  <si>
    <t>นายคำรณ แสงเดี่ยว</t>
  </si>
  <si>
    <t>บริษัท กบินทร์แอร์การยาง จำกัด</t>
  </si>
  <si>
    <t>นาย พิเชษฐ  อ่ำโพธิ์</t>
  </si>
  <si>
    <t>กฤษณพล การช่าง</t>
  </si>
  <si>
    <t>นางสาวเพียงใจ แย้มศรี</t>
  </si>
  <si>
    <t>บริษัท ยูโรแทรค จำกัด</t>
  </si>
  <si>
    <t>นายธนวันต์ นำมะหนอง</t>
  </si>
  <si>
    <t>หจก.มาร์วิน อีเล็คทรอนิคส์ (กบินทร์บุรี)</t>
  </si>
  <si>
    <t>ร้านปวิตรา แอสฟัลท์ติก โดย น.ส.ปวิตรา</t>
  </si>
  <si>
    <t>ค่าจัดซื้อพัดลม3ขาขนาด24นิ้ว จำนวน 3 ตัว ตัวละ 2,740 บาท</t>
  </si>
  <si>
    <t>318/66</t>
  </si>
  <si>
    <t>ค่าใช้จ่ายใรการดำเนินการโครงการสัตว์ปลอดโรคคนปลอดภัยจากโรคพิษสุนัขบ้า</t>
  </si>
  <si>
    <t>334/66</t>
  </si>
  <si>
    <t>335/66</t>
  </si>
  <si>
    <t>โครงการปรับปรุงระบบท่อส่งน้ำสำหรับประปาหมู่บ้าน หมู่ที่ 7 ตำบลวังดาล</t>
  </si>
  <si>
    <t>นายสุวรรณ รักษ์จันทร์</t>
  </si>
  <si>
    <t>339/66</t>
  </si>
  <si>
    <t>ค่าจัดซื้อเก้าอี้ผู้บริหารขนาด37x77.5x124.5-131 เซนติเมตร จำนวน 1ตัว</t>
  </si>
  <si>
    <t>343/66</t>
  </si>
  <si>
    <t>ค่าจัดซื้อตู้เอกสารบานเลื่อนทึบ 4ฟุต จำนวน 2 ตู้ ตู้ละ 6,500 บาท</t>
  </si>
  <si>
    <t>342/66</t>
  </si>
  <si>
    <t>ค่าจัดซื้อยางรถยนต์พยาบาลฉุกเฉิน ทะเบียน กธ-6483 ปราจีนบุรี</t>
  </si>
  <si>
    <t>355/66</t>
  </si>
  <si>
    <t>360/66</t>
  </si>
  <si>
    <t>ค้าจ้างเหมาบริการรถเครนเพื่อขนย้ายเรื่อกำจัดผักตบชวาในการกำจัดผักตบชวาในแหล่งน้ำภายในตำบลวังดาล</t>
  </si>
  <si>
    <t>368/66</t>
  </si>
  <si>
    <t>จัดซื้อครุภัณฑ์ไฟฟ้าชุดโคมไฟถนนพลังงานแสงอาทิตย์พร้อมเสาและติดตั้ง</t>
  </si>
  <si>
    <t>ร้าน ศรีเจด็จการค้า</t>
  </si>
  <si>
    <t>367/66</t>
  </si>
  <si>
    <t>ค่าจัดซื้ออาหารเสริม(นม)สำหรับภาคเรียนที่ 2 (ระหว่างที่29 มีนาคม-15 พฤษภาคม จำนวน 41 วัน)สพฐ</t>
  </si>
  <si>
    <t>ค่าจัดซื้อวัสดุสำนักงาน(กองการศึกษา)</t>
  </si>
  <si>
    <t>พร้อมภัณฑ์</t>
  </si>
  <si>
    <t>408/66</t>
  </si>
  <si>
    <t>410/66</t>
  </si>
  <si>
    <t>ค่าจัดซื้ออาหารเสริม(นม)สำหรับภาคเรียนที่ 2 (ระหว่างที่1 เมษายน - 15 พฤษภาคม จำนวน 38 วัน)ภาคเรียนที่ 2</t>
  </si>
  <si>
    <t>411/66</t>
  </si>
  <si>
    <t>ค่าจัดซื้อโคมไฟถนนพลังงานแสงอาทิตย์ติดตั้งรอบสำนักงาน อบต.วังดาล</t>
  </si>
  <si>
    <t>412/66</t>
  </si>
  <si>
    <t xml:space="preserve">ค่าจัดซื้อโต๊ะไม้ผู้บริหารขนาดกว้าง75ซม.ยาว200ซม.สู.80ซม.1ตัว </t>
  </si>
  <si>
    <t>ร้านกัญญาวีร์ เฟอร์นิเจอร์</t>
  </si>
  <si>
    <t>414/66</t>
  </si>
  <si>
    <t>424/66</t>
  </si>
  <si>
    <t>ค่าจัดสถานที่โครงการจัดงานประเพณีวันสงกรานต์และวันผู้สูงอายุแห่งชาติประจำปี 2566</t>
  </si>
  <si>
    <t>ค่าป้ายจุดบริการประชาชนในช่วงวันสงกรานต์ ปี 2566</t>
  </si>
  <si>
    <t>430/66</t>
  </si>
  <si>
    <t>โครงการก่อสร้างถนนคอนกรีตเสริมเหล็กสายบ้านตะเคียนทอง หมู่ที่ 6 ตำบลวังดาล</t>
  </si>
  <si>
    <t>โครงการก่อสร้างถนนคอนกรีตเสริมเหล็กสายบ้านโคกกระพง หมู่ที่ 15 ตำบลวังดาล</t>
  </si>
  <si>
    <t>ร้านทองเพ็ชรค้าวัสดุ</t>
  </si>
  <si>
    <t>431/66</t>
  </si>
  <si>
    <t>426/66</t>
  </si>
  <si>
    <t>ค่าเช่าเต็นท์โดม โครงการจัดงานประเพณีวันสงกรานต์และวันผู้สูงอายุแห่งชาติประจำปีงบประมาณ 2566</t>
  </si>
  <si>
    <t>428/66</t>
  </si>
  <si>
    <t>427/66</t>
  </si>
  <si>
    <t>ค่าจัดซื้อวัสดุสำนักงาน (สป.)</t>
  </si>
  <si>
    <t>ค่าวัสดุสำนักงานหมึกเครื่องถ่ายเอกสาร</t>
  </si>
  <si>
    <t>ค่าเจ้างเหมาเวที โครงการจัดงานประเพณีวันสงกรานต์และวันผู้สูงอายุแห่งชาติประจำปีงบประมาณ 2566</t>
  </si>
  <si>
    <t>ร้าน พร้อมภัณฑ์</t>
  </si>
  <si>
    <t>434/66</t>
  </si>
  <si>
    <t>433/66</t>
  </si>
  <si>
    <t>ค่าจัดซื้อทรายกำจัดูกน้ำโครงการรณรงค์ป้องกันและควบคุมโรคไข้เลือดออกประจำปีงบประมาณ 2566</t>
  </si>
  <si>
    <t>ห้างหุ้นส่วนจำกัด แมกเนติค มาร์เก็ตติ้ง</t>
  </si>
  <si>
    <t>447/66</t>
  </si>
  <si>
    <t>ห้างหุ้นส่วนจำกัด เปรมศรี 2000</t>
  </si>
  <si>
    <t>ค่าจัดซื้อสบู่เหลวล้างมือและเจลล้างมือโครงการส่งเสริมสุขภาพเด็กและป้องกันโรคประจำปี 2566</t>
  </si>
  <si>
    <t>นางสาวสิรีพร นพเก้า</t>
  </si>
  <si>
    <t>460/66</t>
  </si>
  <si>
    <t>ค่าจัดซื้ออาหารเสริม(นม)สำหรับโรงเรียนในสังกัด(สพฐ)</t>
  </si>
  <si>
    <t>ค่าจัดซื้ออาหารเสริม(นม)สำหรับศูนย์พัฒนาเด็กเล็ก(ศพด.)</t>
  </si>
  <si>
    <t>469/66</t>
  </si>
  <si>
    <t>470/66</t>
  </si>
  <si>
    <t>ค่าจ้างเหมาย้ายถังประปาหมู่บ้าน หมู่ที่10 พร้อมต่อระบบท่อประปาตำบลวังดาล</t>
  </si>
  <si>
    <t>ห้างหุ้นส่วนจำกัด ท.รุ่งไพศาลถังเหล็ก</t>
  </si>
  <si>
    <t>498/66</t>
  </si>
  <si>
    <t>ค่าอาหารและเครื่องดื่มสำหรับเจ้าหน้าที่โครงการคัดกรองโรคทางสายตา</t>
  </si>
  <si>
    <t>514/66</t>
  </si>
  <si>
    <t>ร้านกุลจุรี การค้า โดยนางสาวกุลจุรี</t>
  </si>
  <si>
    <t>515/66</t>
  </si>
  <si>
    <t>บริษัท ออเดอร์ 66 จำกัด</t>
  </si>
  <si>
    <t xml:space="preserve">ค่าจัดซ้อน้ำรถบรรทุก(ดีเซล)ส่วนกลางขับรถเคลื่อน 2 ล้อ แบบดับแค็บ 4ประตู </t>
  </si>
  <si>
    <t>บริษัท โตโยต้าปราจีนบุรี(1993)ผู้จำหน่ายโตโยต้า จำกัด</t>
  </si>
  <si>
    <t xml:space="preserve">บจก.กบินทร์เครน แอนด์ คอนสตรัคชั่น </t>
  </si>
  <si>
    <t>โครงการจัดซื้อถังน้ำใสไฟเบอร์กลาสสำหรับประปาหมู่บ้านจำนวน 1 ชุด พร้อมฐานรากหมู่ที่ 12 ต.วังดาล</t>
  </si>
  <si>
    <t>จัดซื้ออุปกรณ์สาริตสำหรับโครงการป้องกันแก้ไขปัญหาภาวะสุขภาพของประชาชน</t>
  </si>
  <si>
    <t>534/66</t>
  </si>
  <si>
    <t>จัดซื้ออุปกรณ์สาริตสำหรับโครงการคัดแยกขยะเปียก</t>
  </si>
  <si>
    <t>533/66</t>
  </si>
  <si>
    <t>โครงการก่อสร้างท่อเหลี่ยมระบายน้ำบริเวณคลองด้านหลังวัดใหม่พรมสุวรรณ หมู่ 13 ตำบลวังดาล</t>
  </si>
  <si>
    <t>ร้าน ส.กิตติชัย ค้าวัสดุ</t>
  </si>
  <si>
    <t>546/66</t>
  </si>
  <si>
    <t>โครงการจ้างเหมากำจัดวัชพืชและสิ่งกีดขวางทางน้ำตามลำคลองภายในตำบลวังดาล</t>
  </si>
  <si>
    <t>547/66</t>
  </si>
  <si>
    <t>โครงการซ่อมแซมสถานีสูบน้ำด้วยไฟฟ้าบ้านโคกกรวด หมู่ 3 บ้านเพชรเอิม ต.วังดาล</t>
  </si>
  <si>
    <t>551/66</t>
  </si>
  <si>
    <t>ค่าจัดซื้อวัสดุวิทยาศาสตร์ทางการแพทย์(คลอรีน)</t>
  </si>
  <si>
    <t>554/66</t>
  </si>
  <si>
    <t>ค่าซ่อมแซมและบำรุงรักษารถแทรกเตอร์ ทะเบียน ตค.5736 ปราจีนบุรี</t>
  </si>
  <si>
    <t>บริษั ยูโรแทรค จำกัด</t>
  </si>
  <si>
    <t>579/66</t>
  </si>
  <si>
    <t>ค่าจัดซื้อวัสดุยานพาหนะและขนส่งซ่อมแซมรถบรรทุกน้ำเอนกประสงค์ 82-2328</t>
  </si>
  <si>
    <t>587/66</t>
  </si>
  <si>
    <t>ค่าจัดซื้อวัสดุยานพาหนะเพื่อซ่อมแซมบำรุงรักษารถบรรทุกขยะ 82-5604</t>
  </si>
  <si>
    <t>580/66</t>
  </si>
  <si>
    <t>ค่าจัดซื้อวัสดุงานบ้านงานครัว</t>
  </si>
  <si>
    <t>ธนภูมิพาณิชย์ โดยนายสุรีน มีชัย</t>
  </si>
  <si>
    <t>596/66</t>
  </si>
  <si>
    <t>597/66</t>
  </si>
  <si>
    <t>ค่าจ้างป้ายไวนิลและป้ายโปสเตอร์สำหรับโครงการส่งเสริมสุขภาพเด็กและการป้องกันโรคประจำปีงบประมาณ 2566</t>
  </si>
  <si>
    <t>598/66</t>
  </si>
  <si>
    <t>จัดซื้อวัสดุงานบ้านงานครัว</t>
  </si>
  <si>
    <t>632/66</t>
  </si>
  <si>
    <t>โครงการวางท่อระบาย คสส.ลอดถนนสายวังสีทา หมู่ที่4 ตำบลวังดาล</t>
  </si>
  <si>
    <t>ร้านศิริชัยค้าวัสดุ โดยนายศิริชัย</t>
  </si>
  <si>
    <t>633/66</t>
  </si>
  <si>
    <t>โครงการจ้างเหมาถางป่ากรุยทางสายบ้านสวน ซอย 7 หมู่ที่ 10 ต.วังดาล</t>
  </si>
  <si>
    <t>634/66</t>
  </si>
  <si>
    <t>ค้าป้ายไวนิลประชาสัมพันธ์พร้อมโครงไม้</t>
  </si>
  <si>
    <t>635/66</t>
  </si>
  <si>
    <t>ค่าจัดซื้อก่อสร้างปรับปรุงสภาพแวดล้อมและสิ่งอำนวยความสะดวกของผู้สูงอายุปีงบประมาณ 2566 ม.11</t>
  </si>
  <si>
    <t>ค่าจัดซื้อวัสดุก่อสร้าง(หมู่ที่ 9)บ้าน น.ส บัวพัฒ วงษ์ชมภู</t>
  </si>
  <si>
    <t>ค่าจัดซื้อก่อสร้างปรับปรุงสภาพแวดล้อมและสิ่งอำนวยความสะดวกของผู้สูงอายุปีงบประมาณ 2566 (ม.15)</t>
  </si>
  <si>
    <t>648/66</t>
  </si>
  <si>
    <t>652/66</t>
  </si>
  <si>
    <t>650/66</t>
  </si>
  <si>
    <t>ค่าจัดซื้อก่อสร้างปรับปรุงสภาพแวดล้อมและสิ่งอำนวยความสะดวกของผู้สูงอายุปีงบประมาณ 2566 (ม.12)</t>
  </si>
  <si>
    <t xml:space="preserve">ค่าจัดซื้อก่อสร้างปรับปรุงสภาพแวดล้อมและสิ่งอำนวยความสะดวกของผู้สูงอายุปีงบประมาณ 2566 </t>
  </si>
  <si>
    <t>649/66</t>
  </si>
  <si>
    <t>651/66</t>
  </si>
  <si>
    <t>โครงการชุมชนต่อเติมอาคารศูนย์การเรียนรู้เพื่อส่งเสริมอาชิพหมู่13ต.วังดาล</t>
  </si>
  <si>
    <t>นายไพฑูรย์ ศรีนวล</t>
  </si>
  <si>
    <t>669/66</t>
  </si>
  <si>
    <t>ร้าน ป.ทวีสินการค้า โดยนายเกรียงไกร</t>
  </si>
  <si>
    <t>นาย สุชินมีชัย ธนภูมิพานิชย์</t>
  </si>
  <si>
    <t>ธนภูมิพาณิชย์ โดยนายสุชิน มีชัย</t>
  </si>
  <si>
    <t>ค่าจ้างรถตู้พร้อมคนขับและน้ำมันเชื้อเพลิงจำนวน 2 คัน โครงการกิจกรรมแลกเปลี่ยนเรียนรู้ภายใต้โครงการพัฒนางานบริหารจัดการกองทุนหลักประกันสุขภาพ</t>
  </si>
  <si>
    <t>นายจำลอง มลิวัลย์</t>
  </si>
  <si>
    <t>683/66</t>
  </si>
  <si>
    <t>ค่าจัดซื้อวัสดุสำนักงาน</t>
  </si>
  <si>
    <t>697/66</t>
  </si>
  <si>
    <t>ค่าจัดแบบพิมพ์ใบเสร็จรับเงินอบต.,ใบเสร็จรับเงินค่าขยะมูลฝอย,ใบเสร็จรับเงินภาษีป้าย,ใบเสร็จรับเงินภาษีที่ดินและสิ่งปลูกสร้าง,ใบเสร็จรับเงินค่าน้ำประปา</t>
  </si>
  <si>
    <t>695/66</t>
  </si>
  <si>
    <t>โครงการชุมชนต่อเติมอาคารศูนย์การเรียนรู้บ้านหนองจิก หมู่12 ต.วังดาล</t>
  </si>
  <si>
    <t>698/66</t>
  </si>
  <si>
    <t>ค่าบำรุงรักษาและซ่อมแซมทรัพย์สอนศูนย์พัฒนาเด็ฏเล็กในสังกัด</t>
  </si>
  <si>
    <t>702/66</t>
  </si>
  <si>
    <t>ค่าจัดซื้อวัสดุวิทยาศาสตร์หรือการแพทย์แคลเซียมไฮโปคลอไรท์,ไพลิอมูมิเนียมคลอไรท์ชนิดผงละเอียด,โซเดียมคาร์บอนเนตชนิดผง</t>
  </si>
  <si>
    <t>730/66</t>
  </si>
  <si>
    <t>โครงการปรับปรุงท่อเมนประปาหมู่บ้าน หมู่ที่16 ต.วังดาล</t>
  </si>
  <si>
    <t>นายบุญเกิด รักษ์จันทร์</t>
  </si>
  <si>
    <t>743/66</t>
  </si>
  <si>
    <t>เปลี่ยนยางรถบรรทุกน้ำ ทะเบียน 82-2328 ปราจีนบุรี</t>
  </si>
  <si>
    <t>747/66</t>
  </si>
  <si>
    <t>ค่าเปลี่ยนแบตเตอร์รี่รถบรรทุกน้ำ ทะเบียน 82-2328 ปราจีนบุรี</t>
  </si>
  <si>
    <t>749/66</t>
  </si>
  <si>
    <t>โครงการก่อสร้างถนนลูกรังสายโคกตารักษ์ ซอย3 ขนาดกว้าง4เมตรยาว200เมตรตำบลวังดาล</t>
  </si>
  <si>
    <t>ร้านเพชรรุ่งเรืองการค้า</t>
  </si>
  <si>
    <t>763/66</t>
  </si>
  <si>
    <t>โครงการปรับปรุงท่อส่งน้ำสำหรับประปาหมู่บ้าน หมู่ที่10 ต.วังดาล</t>
  </si>
  <si>
    <t>แก้วใจค้าวัสดุ</t>
  </si>
  <si>
    <t>765/66</t>
  </si>
  <si>
    <t>ค่าจัดซื้อวัสดุวิทยาศาสตร์หรือการแพทย์(น้ำยาพ่นยุงโครงการพ่นหมอกควันกำจัดยุงลายเพื่อป้องกันการแพร่ระบาดไข้เลือดออก)</t>
  </si>
  <si>
    <t>773/66</t>
  </si>
  <si>
    <t>ค่าจัดซื้อวัสดุวิทยาศาสตร์หรือการแพทย์(น้ำยาพ่นยุง)</t>
  </si>
  <si>
    <t>774/66</t>
  </si>
  <si>
    <t>โครงการชุมชนก่อสร้างศูนย์การเรียนรู้ชุมชน หมู่ 1 ตำบลวังดาล</t>
  </si>
  <si>
    <t>โครงการซ่อมแซมถนนลูกรังสายบ้านหนองโครน หมู่ที่13 ตำบลวังดาล</t>
  </si>
  <si>
    <t>776/66</t>
  </si>
  <si>
    <t>777/66</t>
  </si>
  <si>
    <t>ค่าซ่อมแซมรถยนต์ส่วนกลาง ทะเบียน 82-2328 ปราจีนบุรี</t>
  </si>
  <si>
    <t>ค่าซ่อมแซมรถยนต์ส่วนกลาง ทะเบียน 82-5604 ปราจีนบุรี</t>
  </si>
  <si>
    <t>นายสมคิด นึกไม่ลืม</t>
  </si>
  <si>
    <t>790/66</t>
  </si>
  <si>
    <t>789/66</t>
  </si>
  <si>
    <t>โครงการก่อสร้างถนนคอนกรีตเสริมเหล็กสายบ้านโนนเจริญซอย2 ม.14 ต.วังดาล</t>
  </si>
  <si>
    <t>792/66</t>
  </si>
  <si>
    <t>โครงการก่อสร้างถนนคอนกรีตเสริมเหล็กสายภายในหมู่ที่5 ต.วังดาล</t>
  </si>
  <si>
    <t>โครงการก่อสร้างถนนคอนกรีตเสริมเหล็กสายโคกก่องซอย1 ม.11 ต.วังดาล</t>
  </si>
  <si>
    <t>ร้านกุลจรี การค้า</t>
  </si>
  <si>
    <t>791/66</t>
  </si>
  <si>
    <t>793/66</t>
  </si>
  <si>
    <t>ค่าจัดซื้อวัสดุคอมพิวเตอร์(สำนักปลัด)จำนวน 8รายการ</t>
  </si>
  <si>
    <t>ซ่อมแซมเครื่องพ่นหมอกควันจำนวน2เครื่อง</t>
  </si>
  <si>
    <t>ร้าน สิริวัฒน์ เทรดดิ้ง โดยนายศิริวัฒน์</t>
  </si>
  <si>
    <t>799/66</t>
  </si>
  <si>
    <t>796/66</t>
  </si>
  <si>
    <t>ค่าจัดซื้อครุภัณฑ์ไฟฟ้าชุดโคมไฟถนนพลังงานแสงอาทิตย์พร้อมและติดตั้งจำนวน74ชุดเพื่อติดตั้งภายในหมู่ที่ 1-16 ตำบลวังดาล</t>
  </si>
  <si>
    <t>ร้านทองทิพย์การค้า</t>
  </si>
  <si>
    <t>811/66</t>
  </si>
  <si>
    <t>ค่าวัสดุสำนักงาน(กองการศึกษา)</t>
  </si>
  <si>
    <t>ค่าวัสดุสำนักงาน(กองคลัง)</t>
  </si>
  <si>
    <t>853/66</t>
  </si>
  <si>
    <t>854/66</t>
  </si>
  <si>
    <t>ค่าจัดซื้อวัสดุวิทยาศาสตร์หรือการแพทย์สำหรับใช้ในการปฎิบัติงานแพทย์ฉุกเฉิน</t>
  </si>
  <si>
    <t>879/66</t>
  </si>
  <si>
    <t>ค้าจ้างเหมาและสำรวจความพึงพอใจของผู้รับบริการ ประจำปี 2566</t>
  </si>
  <si>
    <t>ค่าซ่อมแซมรถยนต์ส่วนกลางหมายเลขทะเบียน 1ฉ-3556 ปราจีนบุรี</t>
  </si>
  <si>
    <t>ค่าจัดซื้อวัสดุสำนักงานจำนวน 10 รายการ</t>
  </si>
  <si>
    <t>ค่าจัดเครื่องคอมพิวเตอร์โน๊ตบุ๊กสำหรับงานสำนักงานจำนวยน1เครื่อง</t>
  </si>
  <si>
    <t>885/66</t>
  </si>
  <si>
    <t>882/66</t>
  </si>
  <si>
    <t>883/66</t>
  </si>
  <si>
    <t>887/66</t>
  </si>
  <si>
    <t>ค่าจัดซื่อเครื่องทำลายเอกสารแบบตัดตรงทำลายครั้งละ10แผ่น1เครื่อง</t>
  </si>
  <si>
    <t>886/66</t>
  </si>
  <si>
    <t>ค้างจ้างเหมาโครงงานก่อสร้างระบบประปาหมู่บ้านแบบผิวดินขนาดใหญ่มาก ม.11  บ้านโคกกอง ต.วังดาล ตามแบบมาตรฐานกรมทรัพยากรน้ำ อบต.วังดาล</t>
  </si>
  <si>
    <t>918/66</t>
  </si>
  <si>
    <t>โรงพิมพ์อาสารักษาดินแดน กรมการปกครอง</t>
  </si>
  <si>
    <t>นายสิงห์โต เจริญสุข</t>
  </si>
  <si>
    <t>นางสาวสุธาสินี แก่นทองแดง</t>
  </si>
  <si>
    <t>ร้านสมพงษ์ค้าวัสดุ</t>
  </si>
  <si>
    <t>มหาวิทยาลัยราชภัฏวไลยอลงกรณ์ ในพระบรมราชูปถัมภ์</t>
  </si>
  <si>
    <t>ห้างหุ้นส่วนจำกัด จิระประปาก่อสร้าง</t>
  </si>
  <si>
    <t xml:space="preserve">ร้านวีรภัทร โดยนายสมชาย ใจเย็น </t>
  </si>
  <si>
    <t>ค่าจ้างทำป้ายโครงการแข่งขันกีฬาภายในตำบลวังดาล</t>
  </si>
  <si>
    <t>ค่าจัดซื้อเก้าอี้ผู้บริหาร มีเท้าแขน ขนาด 640 (กว้าง) x 670 (ลึก) x 1,115-1,210 (สูง) มิลลิเมตร จำนวน 1 ตัว ตัวละ 5,900 บาท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</si>
  <si>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อบต.วังดาล</t>
    </r>
  </si>
  <si>
    <t>องค์กรปกครองส่วนท้องถิ่น</t>
  </si>
  <si>
    <t>โครงการก่อสร้างถนนคอนกรีตเสริมเหล็กสายบ้านวังปีรู ม.8ต.วังดาล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</si>
</sst>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000_-;\-* #,##0.0000_-;_-* &quot;-&quot;??_-;_-@_-"/>
    <numFmt numFmtId="201" formatCode="_-* #,##0.0_-;\-* #,##0.0_-;_-* &quot;-&quot;??_-;_-@_-"/>
    <numFmt numFmtId="202" formatCode="_-* #,##0_-;\-* #,##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mmm\-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43" fillId="0" borderId="0" xfId="36" applyFont="1" applyAlignment="1">
      <alignment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/>
    </xf>
    <xf numFmtId="43" fontId="46" fillId="0" borderId="10" xfId="36" applyFont="1" applyBorder="1" applyAlignment="1">
      <alignment/>
    </xf>
    <xf numFmtId="43" fontId="46" fillId="0" borderId="10" xfId="36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3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14" fontId="43" fillId="0" borderId="0" xfId="0" applyNumberFormat="1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2" comment="" totalsRowShown="0">
  <autoFilter ref="A1:R6552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3" t="s">
        <v>515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3.75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>
        <v>4</v>
      </c>
      <c r="F6" s="6">
        <v>12379033.8</v>
      </c>
      <c r="G6" s="7"/>
    </row>
    <row r="7" spans="4:7" ht="23.25">
      <c r="D7" s="10" t="s">
        <v>137</v>
      </c>
      <c r="E7" s="9" t="s">
        <v>146</v>
      </c>
      <c r="F7" s="6"/>
      <c r="G7" s="7"/>
    </row>
    <row r="8" spans="4:7" ht="23.25">
      <c r="D8" s="10" t="s">
        <v>138</v>
      </c>
      <c r="E8" s="8">
        <v>144</v>
      </c>
      <c r="F8" s="14">
        <f>-13834933.48-22850-7793.6</f>
        <v>-13865577.08</v>
      </c>
      <c r="G8" s="7"/>
    </row>
    <row r="9" spans="4:7" ht="23.25">
      <c r="D9" s="10" t="s">
        <v>139</v>
      </c>
      <c r="E9" s="9" t="s">
        <v>146</v>
      </c>
      <c r="F9" s="6"/>
      <c r="G9" s="7"/>
    </row>
    <row r="10" spans="4:7" ht="23.25">
      <c r="D10" s="10" t="s">
        <v>142</v>
      </c>
      <c r="E10" s="9" t="s">
        <v>146</v>
      </c>
      <c r="F10" s="6"/>
      <c r="G10" s="7"/>
    </row>
    <row r="11" spans="4:6" ht="21">
      <c r="D11" s="8" t="s">
        <v>134</v>
      </c>
      <c r="E11" s="8">
        <v>148</v>
      </c>
      <c r="F11" s="15">
        <f>+F6+F8</f>
        <v>-1486543.2799999993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4"/>
  <sheetViews>
    <sheetView zoomScalePageLayoutView="0" workbookViewId="0" topLeftCell="H79">
      <selection activeCell="H98" sqref="A98:IV98"/>
    </sheetView>
  </sheetViews>
  <sheetFormatPr defaultColWidth="9.140625" defaultRowHeight="15"/>
  <cols>
    <col min="1" max="1" width="14.421875" style="12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13.7109375" style="1" customWidth="1"/>
    <col min="8" max="8" width="15.7109375" style="1" customWidth="1"/>
    <col min="9" max="9" width="15.421875" style="1" customWidth="1"/>
    <col min="10" max="10" width="22.140625" style="12" customWidth="1"/>
    <col min="11" max="11" width="18.421875" style="1" bestFit="1" customWidth="1"/>
    <col min="12" max="12" width="17.421875" style="1" bestFit="1" customWidth="1"/>
    <col min="13" max="13" width="17.7109375" style="1" customWidth="1"/>
    <col min="14" max="14" width="21.421875" style="17" bestFit="1" customWidth="1"/>
    <col min="15" max="15" width="33.00390625" style="1" bestFit="1" customWidth="1"/>
    <col min="16" max="16" width="13.28125" style="1" bestFit="1" customWidth="1"/>
    <col min="17" max="17" width="18.421875" style="1" customWidth="1"/>
    <col min="18" max="18" width="18.710937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16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2">
        <v>2566</v>
      </c>
      <c r="B2" s="1" t="s">
        <v>516</v>
      </c>
      <c r="C2" s="20" t="s">
        <v>146</v>
      </c>
      <c r="D2" s="1" t="s">
        <v>147</v>
      </c>
      <c r="E2" s="1" t="s">
        <v>148</v>
      </c>
      <c r="F2" s="1" t="s">
        <v>83</v>
      </c>
      <c r="G2" s="1" t="s">
        <v>149</v>
      </c>
      <c r="H2" s="11">
        <v>492100</v>
      </c>
      <c r="I2" s="1" t="s">
        <v>150</v>
      </c>
      <c r="J2" s="12" t="s">
        <v>145</v>
      </c>
      <c r="K2" s="1" t="s">
        <v>138</v>
      </c>
      <c r="L2" s="11">
        <v>492100</v>
      </c>
      <c r="M2" s="11">
        <v>492100</v>
      </c>
      <c r="N2" s="18">
        <v>3849800095362</v>
      </c>
      <c r="O2" s="1" t="s">
        <v>152</v>
      </c>
      <c r="P2" s="13" t="s">
        <v>151</v>
      </c>
      <c r="Q2" s="22">
        <v>243493</v>
      </c>
      <c r="R2" s="22">
        <v>243549</v>
      </c>
    </row>
    <row r="3" spans="1:18" ht="21">
      <c r="A3" s="12">
        <v>2566</v>
      </c>
      <c r="B3" s="1" t="s">
        <v>516</v>
      </c>
      <c r="C3" s="20" t="s">
        <v>146</v>
      </c>
      <c r="D3" s="1" t="s">
        <v>147</v>
      </c>
      <c r="E3" s="1" t="s">
        <v>148</v>
      </c>
      <c r="F3" s="1" t="s">
        <v>83</v>
      </c>
      <c r="G3" s="1" t="s">
        <v>153</v>
      </c>
      <c r="H3" s="11">
        <v>14287.14</v>
      </c>
      <c r="I3" s="1" t="s">
        <v>150</v>
      </c>
      <c r="J3" s="12" t="s">
        <v>145</v>
      </c>
      <c r="K3" s="1" t="s">
        <v>138</v>
      </c>
      <c r="L3" s="11">
        <v>14287.14</v>
      </c>
      <c r="M3" s="11">
        <v>14287.14</v>
      </c>
      <c r="N3" s="18">
        <v>994000287119</v>
      </c>
      <c r="O3" s="1" t="s">
        <v>154</v>
      </c>
      <c r="P3" s="13" t="s">
        <v>155</v>
      </c>
      <c r="Q3" s="22">
        <v>243164</v>
      </c>
      <c r="R3" s="22">
        <v>243168</v>
      </c>
    </row>
    <row r="4" spans="1:18" ht="21">
      <c r="A4" s="12">
        <v>2566</v>
      </c>
      <c r="B4" s="1" t="s">
        <v>516</v>
      </c>
      <c r="C4" s="20" t="s">
        <v>146</v>
      </c>
      <c r="D4" s="1" t="s">
        <v>147</v>
      </c>
      <c r="E4" s="1" t="s">
        <v>148</v>
      </c>
      <c r="F4" s="1" t="s">
        <v>83</v>
      </c>
      <c r="G4" s="1" t="s">
        <v>156</v>
      </c>
      <c r="H4" s="11">
        <v>84409.08</v>
      </c>
      <c r="I4" s="1" t="s">
        <v>150</v>
      </c>
      <c r="J4" s="12" t="s">
        <v>145</v>
      </c>
      <c r="K4" s="1" t="s">
        <v>138</v>
      </c>
      <c r="L4" s="11">
        <v>84409.08</v>
      </c>
      <c r="M4" s="11">
        <v>84409.08</v>
      </c>
      <c r="N4" s="18">
        <v>994000287119</v>
      </c>
      <c r="O4" s="1" t="s">
        <v>154</v>
      </c>
      <c r="P4" s="13" t="s">
        <v>157</v>
      </c>
      <c r="Q4" s="22">
        <v>243164</v>
      </c>
      <c r="R4" s="22">
        <v>243168</v>
      </c>
    </row>
    <row r="5" spans="1:18" ht="21">
      <c r="A5" s="12">
        <v>2566</v>
      </c>
      <c r="B5" s="1" t="s">
        <v>516</v>
      </c>
      <c r="C5" s="20" t="s">
        <v>146</v>
      </c>
      <c r="D5" s="1" t="s">
        <v>147</v>
      </c>
      <c r="E5" s="1" t="s">
        <v>148</v>
      </c>
      <c r="F5" s="1" t="s">
        <v>83</v>
      </c>
      <c r="G5" s="1" t="s">
        <v>158</v>
      </c>
      <c r="H5" s="11">
        <v>12000</v>
      </c>
      <c r="I5" s="1" t="s">
        <v>150</v>
      </c>
      <c r="J5" s="12" t="s">
        <v>145</v>
      </c>
      <c r="K5" s="1" t="s">
        <v>138</v>
      </c>
      <c r="L5" s="11">
        <v>12000</v>
      </c>
      <c r="M5" s="11">
        <v>12000</v>
      </c>
      <c r="N5" s="19">
        <v>443559000781</v>
      </c>
      <c r="O5" s="1" t="s">
        <v>159</v>
      </c>
      <c r="P5" s="13" t="s">
        <v>160</v>
      </c>
      <c r="Q5" s="22">
        <v>243171</v>
      </c>
      <c r="R5" s="22">
        <v>243172</v>
      </c>
    </row>
    <row r="6" spans="1:18" ht="21">
      <c r="A6" s="12">
        <v>2566</v>
      </c>
      <c r="B6" s="1" t="s">
        <v>516</v>
      </c>
      <c r="C6" s="20" t="s">
        <v>146</v>
      </c>
      <c r="D6" s="1" t="s">
        <v>147</v>
      </c>
      <c r="E6" s="1" t="s">
        <v>148</v>
      </c>
      <c r="F6" s="1" t="s">
        <v>83</v>
      </c>
      <c r="G6" s="1" t="s">
        <v>161</v>
      </c>
      <c r="H6" s="11">
        <v>8780</v>
      </c>
      <c r="I6" s="1" t="s">
        <v>150</v>
      </c>
      <c r="J6" s="12" t="s">
        <v>145</v>
      </c>
      <c r="K6" s="1" t="s">
        <v>138</v>
      </c>
      <c r="L6" s="11">
        <v>8780</v>
      </c>
      <c r="M6" s="11">
        <v>8780</v>
      </c>
      <c r="N6" s="19">
        <v>994000188251</v>
      </c>
      <c r="O6" s="1" t="s">
        <v>162</v>
      </c>
      <c r="P6" s="13" t="s">
        <v>163</v>
      </c>
      <c r="Q6" s="22">
        <v>243171</v>
      </c>
      <c r="R6" s="22">
        <v>243178</v>
      </c>
    </row>
    <row r="7" spans="1:18" ht="21">
      <c r="A7" s="12">
        <v>2566</v>
      </c>
      <c r="B7" s="1" t="s">
        <v>516</v>
      </c>
      <c r="C7" s="20" t="s">
        <v>146</v>
      </c>
      <c r="D7" s="1" t="s">
        <v>147</v>
      </c>
      <c r="E7" s="1" t="s">
        <v>148</v>
      </c>
      <c r="F7" s="1" t="s">
        <v>83</v>
      </c>
      <c r="G7" s="1" t="s">
        <v>164</v>
      </c>
      <c r="H7" s="11">
        <v>18924</v>
      </c>
      <c r="I7" s="1" t="s">
        <v>150</v>
      </c>
      <c r="J7" s="12" t="s">
        <v>145</v>
      </c>
      <c r="K7" s="1" t="s">
        <v>138</v>
      </c>
      <c r="L7" s="11">
        <v>18924</v>
      </c>
      <c r="M7" s="11">
        <v>18924</v>
      </c>
      <c r="N7" s="19">
        <v>3250200972891</v>
      </c>
      <c r="O7" s="1" t="s">
        <v>165</v>
      </c>
      <c r="P7" s="13" t="s">
        <v>166</v>
      </c>
      <c r="Q7" s="22">
        <v>243182</v>
      </c>
      <c r="R7" s="22">
        <v>243187</v>
      </c>
    </row>
    <row r="8" spans="1:18" ht="21">
      <c r="A8" s="12">
        <v>2566</v>
      </c>
      <c r="B8" s="1" t="s">
        <v>516</v>
      </c>
      <c r="C8" s="20" t="s">
        <v>146</v>
      </c>
      <c r="D8" s="1" t="s">
        <v>147</v>
      </c>
      <c r="E8" s="1" t="s">
        <v>148</v>
      </c>
      <c r="F8" s="1" t="s">
        <v>83</v>
      </c>
      <c r="G8" s="1" t="s">
        <v>167</v>
      </c>
      <c r="H8" s="11">
        <v>9000</v>
      </c>
      <c r="I8" s="1" t="s">
        <v>150</v>
      </c>
      <c r="J8" s="12" t="s">
        <v>145</v>
      </c>
      <c r="K8" s="1" t="s">
        <v>138</v>
      </c>
      <c r="L8" s="11">
        <v>9000</v>
      </c>
      <c r="M8" s="11">
        <v>9000</v>
      </c>
      <c r="N8" s="18">
        <v>253553000340</v>
      </c>
      <c r="O8" s="1" t="s">
        <v>168</v>
      </c>
      <c r="P8" s="13" t="s">
        <v>169</v>
      </c>
      <c r="Q8" s="22">
        <v>243182</v>
      </c>
      <c r="R8" s="22">
        <v>243196</v>
      </c>
    </row>
    <row r="9" spans="1:18" ht="21">
      <c r="A9" s="12">
        <v>2566</v>
      </c>
      <c r="B9" s="1" t="s">
        <v>516</v>
      </c>
      <c r="C9" s="20" t="s">
        <v>146</v>
      </c>
      <c r="D9" s="1" t="s">
        <v>147</v>
      </c>
      <c r="E9" s="1" t="s">
        <v>148</v>
      </c>
      <c r="F9" s="1" t="s">
        <v>83</v>
      </c>
      <c r="G9" s="1" t="s">
        <v>170</v>
      </c>
      <c r="H9" s="11">
        <v>240000</v>
      </c>
      <c r="I9" s="1" t="s">
        <v>150</v>
      </c>
      <c r="J9" s="12" t="s">
        <v>145</v>
      </c>
      <c r="K9" s="1" t="s">
        <v>138</v>
      </c>
      <c r="L9" s="11">
        <v>240000</v>
      </c>
      <c r="M9" s="11">
        <v>240000</v>
      </c>
      <c r="N9" s="18">
        <v>3849800095362</v>
      </c>
      <c r="O9" s="1" t="s">
        <v>152</v>
      </c>
      <c r="P9" s="13" t="s">
        <v>171</v>
      </c>
      <c r="Q9" s="22">
        <v>243132</v>
      </c>
      <c r="R9" s="22">
        <v>243192</v>
      </c>
    </row>
    <row r="10" spans="1:18" ht="21">
      <c r="A10" s="12">
        <v>2566</v>
      </c>
      <c r="B10" s="1" t="s">
        <v>516</v>
      </c>
      <c r="C10" s="20" t="s">
        <v>146</v>
      </c>
      <c r="D10" s="1" t="s">
        <v>147</v>
      </c>
      <c r="E10" s="1" t="s">
        <v>148</v>
      </c>
      <c r="F10" s="1" t="s">
        <v>83</v>
      </c>
      <c r="G10" s="1" t="s">
        <v>517</v>
      </c>
      <c r="H10" s="11">
        <v>381000</v>
      </c>
      <c r="I10" s="1" t="s">
        <v>150</v>
      </c>
      <c r="J10" s="12" t="s">
        <v>145</v>
      </c>
      <c r="K10" s="1" t="s">
        <v>138</v>
      </c>
      <c r="L10" s="11">
        <v>381000</v>
      </c>
      <c r="M10" s="11">
        <v>381000</v>
      </c>
      <c r="N10" s="18">
        <v>3849800095362</v>
      </c>
      <c r="O10" s="1" t="s">
        <v>152</v>
      </c>
      <c r="P10" s="13" t="s">
        <v>172</v>
      </c>
      <c r="Q10" s="22">
        <v>243132</v>
      </c>
      <c r="R10" s="22">
        <v>243192</v>
      </c>
    </row>
    <row r="11" spans="1:18" ht="21">
      <c r="A11" s="12">
        <v>2566</v>
      </c>
      <c r="B11" s="1" t="s">
        <v>516</v>
      </c>
      <c r="C11" s="20" t="s">
        <v>146</v>
      </c>
      <c r="D11" s="1" t="s">
        <v>147</v>
      </c>
      <c r="E11" s="1" t="s">
        <v>148</v>
      </c>
      <c r="F11" s="1" t="s">
        <v>83</v>
      </c>
      <c r="G11" s="1" t="s">
        <v>173</v>
      </c>
      <c r="H11" s="11">
        <v>217500</v>
      </c>
      <c r="I11" s="1" t="s">
        <v>150</v>
      </c>
      <c r="J11" s="12" t="s">
        <v>145</v>
      </c>
      <c r="K11" s="1" t="s">
        <v>138</v>
      </c>
      <c r="L11" s="11">
        <v>217500</v>
      </c>
      <c r="M11" s="11">
        <v>217500</v>
      </c>
      <c r="N11" s="19">
        <v>1859900151578</v>
      </c>
      <c r="O11" s="1" t="s">
        <v>298</v>
      </c>
      <c r="P11" s="13" t="s">
        <v>174</v>
      </c>
      <c r="Q11" s="22">
        <v>243152</v>
      </c>
      <c r="R11" s="22">
        <v>243212</v>
      </c>
    </row>
    <row r="12" spans="1:18" ht="21">
      <c r="A12" s="12">
        <v>2566</v>
      </c>
      <c r="B12" s="1" t="s">
        <v>516</v>
      </c>
      <c r="C12" s="20" t="s">
        <v>146</v>
      </c>
      <c r="D12" s="1" t="s">
        <v>147</v>
      </c>
      <c r="E12" s="1" t="s">
        <v>148</v>
      </c>
      <c r="F12" s="1" t="s">
        <v>83</v>
      </c>
      <c r="G12" s="1" t="s">
        <v>175</v>
      </c>
      <c r="H12" s="11">
        <v>311500</v>
      </c>
      <c r="I12" s="1" t="s">
        <v>150</v>
      </c>
      <c r="J12" s="12" t="s">
        <v>145</v>
      </c>
      <c r="K12" s="1" t="s">
        <v>138</v>
      </c>
      <c r="L12" s="11">
        <v>311500</v>
      </c>
      <c r="M12" s="11">
        <v>311500</v>
      </c>
      <c r="N12" s="19">
        <v>3250700439326</v>
      </c>
      <c r="O12" s="1" t="s">
        <v>176</v>
      </c>
      <c r="P12" s="13" t="s">
        <v>177</v>
      </c>
      <c r="Q12" s="22">
        <v>243158</v>
      </c>
      <c r="R12" s="22">
        <v>243218</v>
      </c>
    </row>
    <row r="13" spans="1:18" ht="21">
      <c r="A13" s="12">
        <v>2566</v>
      </c>
      <c r="B13" s="1" t="s">
        <v>516</v>
      </c>
      <c r="C13" s="20" t="s">
        <v>146</v>
      </c>
      <c r="D13" s="1" t="s">
        <v>147</v>
      </c>
      <c r="E13" s="1" t="s">
        <v>148</v>
      </c>
      <c r="F13" s="1" t="s">
        <v>83</v>
      </c>
      <c r="G13" s="1" t="s">
        <v>178</v>
      </c>
      <c r="H13" s="11">
        <v>10350</v>
      </c>
      <c r="I13" s="1" t="s">
        <v>150</v>
      </c>
      <c r="J13" s="12" t="s">
        <v>145</v>
      </c>
      <c r="K13" s="1" t="s">
        <v>138</v>
      </c>
      <c r="L13" s="11">
        <v>10350</v>
      </c>
      <c r="M13" s="11">
        <v>10350</v>
      </c>
      <c r="N13" s="19">
        <v>1160600034825</v>
      </c>
      <c r="O13" s="1" t="s">
        <v>299</v>
      </c>
      <c r="P13" s="13" t="s">
        <v>179</v>
      </c>
      <c r="Q13" s="22">
        <v>243194</v>
      </c>
      <c r="R13" s="22">
        <v>243199</v>
      </c>
    </row>
    <row r="14" spans="1:18" ht="21">
      <c r="A14" s="12">
        <v>2566</v>
      </c>
      <c r="B14" s="1" t="s">
        <v>516</v>
      </c>
      <c r="C14" s="20" t="s">
        <v>146</v>
      </c>
      <c r="D14" s="1" t="s">
        <v>147</v>
      </c>
      <c r="E14" s="1" t="s">
        <v>148</v>
      </c>
      <c r="F14" s="1" t="s">
        <v>83</v>
      </c>
      <c r="G14" s="1" t="s">
        <v>183</v>
      </c>
      <c r="H14" s="11">
        <v>20900</v>
      </c>
      <c r="I14" s="1" t="s">
        <v>150</v>
      </c>
      <c r="J14" s="12" t="s">
        <v>145</v>
      </c>
      <c r="K14" s="1" t="s">
        <v>138</v>
      </c>
      <c r="L14" s="11">
        <v>20900</v>
      </c>
      <c r="M14" s="11">
        <v>20900</v>
      </c>
      <c r="N14" s="19">
        <v>253535000031</v>
      </c>
      <c r="O14" s="1" t="s">
        <v>300</v>
      </c>
      <c r="P14" s="13" t="s">
        <v>181</v>
      </c>
      <c r="Q14" s="22">
        <v>243194</v>
      </c>
      <c r="R14" s="22">
        <v>243201</v>
      </c>
    </row>
    <row r="15" spans="1:18" ht="21">
      <c r="A15" s="12">
        <v>2566</v>
      </c>
      <c r="B15" s="1" t="s">
        <v>516</v>
      </c>
      <c r="C15" s="20" t="s">
        <v>146</v>
      </c>
      <c r="D15" s="1" t="s">
        <v>147</v>
      </c>
      <c r="E15" s="1" t="s">
        <v>148</v>
      </c>
      <c r="F15" s="1" t="s">
        <v>83</v>
      </c>
      <c r="G15" s="1" t="s">
        <v>182</v>
      </c>
      <c r="H15" s="11">
        <v>7200</v>
      </c>
      <c r="I15" s="1" t="s">
        <v>150</v>
      </c>
      <c r="J15" s="12" t="s">
        <v>145</v>
      </c>
      <c r="K15" s="1" t="s">
        <v>138</v>
      </c>
      <c r="L15" s="11">
        <v>7200</v>
      </c>
      <c r="M15" s="11">
        <v>7200</v>
      </c>
      <c r="N15" s="19">
        <v>1250200025224</v>
      </c>
      <c r="O15" s="1" t="s">
        <v>184</v>
      </c>
      <c r="P15" s="13" t="s">
        <v>185</v>
      </c>
      <c r="Q15" s="22">
        <v>243199</v>
      </c>
      <c r="R15" s="22">
        <v>243200</v>
      </c>
    </row>
    <row r="16" spans="1:18" ht="21">
      <c r="A16" s="12">
        <v>2566</v>
      </c>
      <c r="B16" s="1" t="s">
        <v>516</v>
      </c>
      <c r="C16" s="20" t="s">
        <v>146</v>
      </c>
      <c r="D16" s="1" t="s">
        <v>147</v>
      </c>
      <c r="E16" s="1" t="s">
        <v>148</v>
      </c>
      <c r="F16" s="1" t="s">
        <v>83</v>
      </c>
      <c r="G16" s="1" t="s">
        <v>186</v>
      </c>
      <c r="H16" s="11">
        <v>35000</v>
      </c>
      <c r="I16" s="1" t="s">
        <v>150</v>
      </c>
      <c r="J16" s="12" t="s">
        <v>145</v>
      </c>
      <c r="K16" s="1" t="s">
        <v>138</v>
      </c>
      <c r="L16" s="11">
        <v>35000</v>
      </c>
      <c r="M16" s="11">
        <v>35000</v>
      </c>
      <c r="N16" s="18">
        <v>3250200803606</v>
      </c>
      <c r="O16" s="1" t="s">
        <v>301</v>
      </c>
      <c r="P16" s="13" t="s">
        <v>187</v>
      </c>
      <c r="Q16" s="22">
        <v>243195</v>
      </c>
      <c r="R16" s="22">
        <v>243200</v>
      </c>
    </row>
    <row r="17" spans="1:18" ht="21">
      <c r="A17" s="12">
        <v>2566</v>
      </c>
      <c r="B17" s="1" t="s">
        <v>516</v>
      </c>
      <c r="C17" s="20" t="s">
        <v>146</v>
      </c>
      <c r="D17" s="1" t="s">
        <v>147</v>
      </c>
      <c r="E17" s="1" t="s">
        <v>148</v>
      </c>
      <c r="F17" s="1" t="s">
        <v>83</v>
      </c>
      <c r="G17" s="1" t="s">
        <v>188</v>
      </c>
      <c r="H17" s="11">
        <v>8164.1</v>
      </c>
      <c r="I17" s="1" t="s">
        <v>150</v>
      </c>
      <c r="J17" s="12" t="s">
        <v>145</v>
      </c>
      <c r="K17" s="1" t="s">
        <v>138</v>
      </c>
      <c r="L17" s="11">
        <v>8164.1</v>
      </c>
      <c r="M17" s="11">
        <v>8164.1</v>
      </c>
      <c r="N17" s="19">
        <v>255560001609</v>
      </c>
      <c r="O17" s="1" t="s">
        <v>189</v>
      </c>
      <c r="P17" s="13" t="s">
        <v>190</v>
      </c>
      <c r="Q17" s="22">
        <v>243200</v>
      </c>
      <c r="R17" s="22">
        <v>243203</v>
      </c>
    </row>
    <row r="18" spans="1:18" ht="21">
      <c r="A18" s="12">
        <v>2566</v>
      </c>
      <c r="B18" s="1" t="s">
        <v>516</v>
      </c>
      <c r="C18" s="20" t="s">
        <v>146</v>
      </c>
      <c r="D18" s="1" t="s">
        <v>147</v>
      </c>
      <c r="E18" s="1" t="s">
        <v>148</v>
      </c>
      <c r="F18" s="1" t="s">
        <v>83</v>
      </c>
      <c r="G18" s="1" t="s">
        <v>191</v>
      </c>
      <c r="H18" s="11">
        <v>334000</v>
      </c>
      <c r="I18" s="1" t="s">
        <v>150</v>
      </c>
      <c r="J18" s="12" t="s">
        <v>145</v>
      </c>
      <c r="K18" s="1" t="s">
        <v>138</v>
      </c>
      <c r="L18" s="11">
        <v>334000</v>
      </c>
      <c r="M18" s="11">
        <v>334000</v>
      </c>
      <c r="N18" s="18">
        <v>3250100014031</v>
      </c>
      <c r="O18" s="1" t="s">
        <v>303</v>
      </c>
      <c r="P18" s="13" t="s">
        <v>192</v>
      </c>
      <c r="Q18" s="22">
        <v>243152</v>
      </c>
      <c r="R18" s="22">
        <v>243211</v>
      </c>
    </row>
    <row r="19" spans="1:18" ht="21">
      <c r="A19" s="12">
        <v>2566</v>
      </c>
      <c r="B19" s="1" t="s">
        <v>516</v>
      </c>
      <c r="C19" s="20" t="s">
        <v>146</v>
      </c>
      <c r="D19" s="1" t="s">
        <v>147</v>
      </c>
      <c r="E19" s="1" t="s">
        <v>148</v>
      </c>
      <c r="F19" s="1" t="s">
        <v>83</v>
      </c>
      <c r="G19" s="1" t="s">
        <v>196</v>
      </c>
      <c r="H19" s="11">
        <v>26000</v>
      </c>
      <c r="I19" s="1" t="s">
        <v>150</v>
      </c>
      <c r="J19" s="12" t="s">
        <v>145</v>
      </c>
      <c r="K19" s="1" t="s">
        <v>138</v>
      </c>
      <c r="L19" s="11">
        <v>26000</v>
      </c>
      <c r="M19" s="11">
        <v>26000</v>
      </c>
      <c r="N19" s="19">
        <v>3250200972891</v>
      </c>
      <c r="O19" s="1" t="s">
        <v>165</v>
      </c>
      <c r="P19" s="13" t="s">
        <v>193</v>
      </c>
      <c r="Q19" s="22">
        <v>243200</v>
      </c>
      <c r="R19" s="22">
        <v>243215</v>
      </c>
    </row>
    <row r="20" spans="1:18" ht="21">
      <c r="A20" s="12">
        <v>2566</v>
      </c>
      <c r="B20" s="1" t="s">
        <v>516</v>
      </c>
      <c r="C20" s="20" t="s">
        <v>146</v>
      </c>
      <c r="D20" s="1" t="s">
        <v>147</v>
      </c>
      <c r="E20" s="1" t="s">
        <v>148</v>
      </c>
      <c r="F20" s="1" t="s">
        <v>83</v>
      </c>
      <c r="G20" s="1" t="s">
        <v>194</v>
      </c>
      <c r="H20" s="11">
        <v>11800</v>
      </c>
      <c r="I20" s="1" t="s">
        <v>150</v>
      </c>
      <c r="J20" s="12" t="s">
        <v>145</v>
      </c>
      <c r="K20" s="1" t="s">
        <v>138</v>
      </c>
      <c r="L20" s="11">
        <v>11800</v>
      </c>
      <c r="M20" s="11">
        <v>11800</v>
      </c>
      <c r="N20" s="19">
        <v>1250200149641</v>
      </c>
      <c r="O20" s="1" t="s">
        <v>304</v>
      </c>
      <c r="P20" s="13" t="s">
        <v>195</v>
      </c>
      <c r="Q20" s="22">
        <v>243206</v>
      </c>
      <c r="R20" s="22">
        <v>243211</v>
      </c>
    </row>
    <row r="21" spans="1:18" ht="21">
      <c r="A21" s="12">
        <v>2566</v>
      </c>
      <c r="B21" s="1" t="s">
        <v>516</v>
      </c>
      <c r="C21" s="20" t="s">
        <v>146</v>
      </c>
      <c r="D21" s="1" t="s">
        <v>147</v>
      </c>
      <c r="E21" s="1" t="s">
        <v>148</v>
      </c>
      <c r="F21" s="1" t="s">
        <v>83</v>
      </c>
      <c r="G21" s="1" t="s">
        <v>197</v>
      </c>
      <c r="H21" s="11">
        <v>50000</v>
      </c>
      <c r="I21" s="1" t="s">
        <v>150</v>
      </c>
      <c r="J21" s="12" t="s">
        <v>145</v>
      </c>
      <c r="K21" s="1" t="s">
        <v>138</v>
      </c>
      <c r="L21" s="11">
        <v>50000</v>
      </c>
      <c r="M21" s="11">
        <v>50000</v>
      </c>
      <c r="N21" s="19">
        <v>1250100023327</v>
      </c>
      <c r="O21" s="1" t="s">
        <v>198</v>
      </c>
      <c r="P21" s="13" t="s">
        <v>199</v>
      </c>
      <c r="Q21" s="1">
        <v>27092565</v>
      </c>
      <c r="R21" s="22">
        <v>243188</v>
      </c>
    </row>
    <row r="22" spans="1:18" ht="21">
      <c r="A22" s="12">
        <v>2566</v>
      </c>
      <c r="B22" s="1" t="s">
        <v>516</v>
      </c>
      <c r="C22" s="20" t="s">
        <v>146</v>
      </c>
      <c r="D22" s="1" t="s">
        <v>147</v>
      </c>
      <c r="E22" s="1" t="s">
        <v>148</v>
      </c>
      <c r="F22" s="1" t="s">
        <v>83</v>
      </c>
      <c r="G22" s="1" t="s">
        <v>200</v>
      </c>
      <c r="H22" s="11">
        <f>SUM(247005,2495)</f>
        <v>249500</v>
      </c>
      <c r="I22" s="1" t="s">
        <v>150</v>
      </c>
      <c r="J22" s="12" t="s">
        <v>145</v>
      </c>
      <c r="K22" s="1" t="s">
        <v>138</v>
      </c>
      <c r="L22" s="11">
        <f>SUM(247005,2495)</f>
        <v>249500</v>
      </c>
      <c r="M22" s="11">
        <f>SUM(247005,2495)</f>
        <v>249500</v>
      </c>
      <c r="N22" s="19">
        <v>3259900141914</v>
      </c>
      <c r="O22" s="1" t="s">
        <v>305</v>
      </c>
      <c r="P22" s="13" t="s">
        <v>201</v>
      </c>
      <c r="Q22" s="22">
        <v>243137</v>
      </c>
      <c r="R22" s="22">
        <v>243197</v>
      </c>
    </row>
    <row r="23" spans="1:18" ht="21">
      <c r="A23" s="12">
        <v>2566</v>
      </c>
      <c r="B23" s="1" t="s">
        <v>516</v>
      </c>
      <c r="C23" s="20" t="s">
        <v>146</v>
      </c>
      <c r="D23" s="1" t="s">
        <v>147</v>
      </c>
      <c r="E23" s="1" t="s">
        <v>148</v>
      </c>
      <c r="F23" s="1" t="s">
        <v>83</v>
      </c>
      <c r="G23" s="1" t="s">
        <v>202</v>
      </c>
      <c r="H23" s="11">
        <f>SUM(425700,4300)</f>
        <v>430000</v>
      </c>
      <c r="I23" s="1" t="s">
        <v>150</v>
      </c>
      <c r="J23" s="12" t="s">
        <v>145</v>
      </c>
      <c r="K23" s="1" t="s">
        <v>138</v>
      </c>
      <c r="L23" s="11">
        <f>SUM(425700,4300)</f>
        <v>430000</v>
      </c>
      <c r="M23" s="11">
        <f>SUM(425700,4300)</f>
        <v>430000</v>
      </c>
      <c r="N23" s="19">
        <v>3259900025477</v>
      </c>
      <c r="O23" s="1" t="s">
        <v>512</v>
      </c>
      <c r="P23" s="1" t="s">
        <v>203</v>
      </c>
      <c r="Q23" s="22">
        <v>243151</v>
      </c>
      <c r="R23" s="22">
        <v>243211</v>
      </c>
    </row>
    <row r="24" spans="1:18" ht="21">
      <c r="A24" s="12">
        <v>2566</v>
      </c>
      <c r="B24" s="1" t="s">
        <v>516</v>
      </c>
      <c r="C24" s="20" t="s">
        <v>146</v>
      </c>
      <c r="D24" s="1" t="s">
        <v>147</v>
      </c>
      <c r="E24" s="1" t="s">
        <v>148</v>
      </c>
      <c r="F24" s="1" t="s">
        <v>83</v>
      </c>
      <c r="G24" s="1" t="s">
        <v>204</v>
      </c>
      <c r="H24" s="11">
        <f>SUM(13144,124)</f>
        <v>13268</v>
      </c>
      <c r="I24" s="1" t="s">
        <v>150</v>
      </c>
      <c r="J24" s="12" t="s">
        <v>145</v>
      </c>
      <c r="K24" s="1" t="s">
        <v>138</v>
      </c>
      <c r="L24" s="11">
        <f>SUM(13144,124)</f>
        <v>13268</v>
      </c>
      <c r="M24" s="11">
        <f>SUM(13144,124)</f>
        <v>13268</v>
      </c>
      <c r="N24" s="19">
        <v>253535000031</v>
      </c>
      <c r="O24" s="1" t="s">
        <v>180</v>
      </c>
      <c r="P24" s="1" t="s">
        <v>205</v>
      </c>
      <c r="Q24" s="22">
        <v>243210</v>
      </c>
      <c r="R24" s="22">
        <v>243215</v>
      </c>
    </row>
    <row r="25" spans="1:18" ht="21">
      <c r="A25" s="12">
        <v>2566</v>
      </c>
      <c r="B25" s="1" t="s">
        <v>516</v>
      </c>
      <c r="C25" s="20" t="s">
        <v>146</v>
      </c>
      <c r="D25" s="1" t="s">
        <v>147</v>
      </c>
      <c r="E25" s="1" t="s">
        <v>148</v>
      </c>
      <c r="F25" s="1" t="s">
        <v>83</v>
      </c>
      <c r="G25" s="1" t="s">
        <v>206</v>
      </c>
      <c r="H25" s="11">
        <f>SUM(14840,140)</f>
        <v>14980</v>
      </c>
      <c r="I25" s="1" t="s">
        <v>150</v>
      </c>
      <c r="J25" s="12" t="s">
        <v>145</v>
      </c>
      <c r="K25" s="1" t="s">
        <v>138</v>
      </c>
      <c r="L25" s="11">
        <f>SUM(14840,140)</f>
        <v>14980</v>
      </c>
      <c r="M25" s="11">
        <f>SUM(14840,140)</f>
        <v>14980</v>
      </c>
      <c r="N25" s="19">
        <v>3110200122081</v>
      </c>
      <c r="O25" s="1" t="s">
        <v>207</v>
      </c>
      <c r="P25" s="1" t="s">
        <v>208</v>
      </c>
      <c r="Q25" s="22">
        <v>243210</v>
      </c>
      <c r="R25" s="22">
        <v>243215</v>
      </c>
    </row>
    <row r="26" spans="1:18" ht="21">
      <c r="A26" s="12">
        <v>2566</v>
      </c>
      <c r="B26" s="1" t="s">
        <v>516</v>
      </c>
      <c r="C26" s="20" t="s">
        <v>146</v>
      </c>
      <c r="D26" s="1" t="s">
        <v>147</v>
      </c>
      <c r="E26" s="1" t="s">
        <v>148</v>
      </c>
      <c r="F26" s="1" t="s">
        <v>83</v>
      </c>
      <c r="G26" s="1" t="s">
        <v>209</v>
      </c>
      <c r="H26" s="11">
        <f>SUM(7756.82,73.18)</f>
        <v>7830</v>
      </c>
      <c r="I26" s="1" t="s">
        <v>150</v>
      </c>
      <c r="J26" s="12" t="s">
        <v>145</v>
      </c>
      <c r="K26" s="1" t="s">
        <v>138</v>
      </c>
      <c r="L26" s="11">
        <f>SUM(7756.82,73.18)</f>
        <v>7830</v>
      </c>
      <c r="M26" s="11">
        <f>SUM(7756.82,73.18)</f>
        <v>7830</v>
      </c>
      <c r="N26" s="19">
        <v>3110200122081</v>
      </c>
      <c r="O26" s="1" t="s">
        <v>207</v>
      </c>
      <c r="P26" s="1" t="s">
        <v>210</v>
      </c>
      <c r="Q26" s="22">
        <v>243210</v>
      </c>
      <c r="R26" s="22">
        <v>243215</v>
      </c>
    </row>
    <row r="27" spans="1:18" ht="21">
      <c r="A27" s="12">
        <v>2566</v>
      </c>
      <c r="B27" s="1" t="s">
        <v>516</v>
      </c>
      <c r="C27" s="20" t="s">
        <v>146</v>
      </c>
      <c r="D27" s="1" t="s">
        <v>147</v>
      </c>
      <c r="E27" s="1" t="s">
        <v>148</v>
      </c>
      <c r="F27" s="1" t="s">
        <v>83</v>
      </c>
      <c r="G27" s="1" t="s">
        <v>211</v>
      </c>
      <c r="H27" s="11">
        <f>SUM(3586.17,33.83)</f>
        <v>3620</v>
      </c>
      <c r="I27" s="1" t="s">
        <v>150</v>
      </c>
      <c r="J27" s="12" t="s">
        <v>145</v>
      </c>
      <c r="K27" s="1" t="s">
        <v>138</v>
      </c>
      <c r="L27" s="11">
        <f>SUM(3586.17,33.83)</f>
        <v>3620</v>
      </c>
      <c r="M27" s="11">
        <f>SUM(3586.17,33.83)</f>
        <v>3620</v>
      </c>
      <c r="N27" s="19">
        <v>3110200122081</v>
      </c>
      <c r="O27" s="1" t="s">
        <v>207</v>
      </c>
      <c r="P27" s="1" t="s">
        <v>212</v>
      </c>
      <c r="Q27" s="22">
        <v>243262</v>
      </c>
      <c r="R27" s="22">
        <v>243269</v>
      </c>
    </row>
    <row r="28" spans="1:18" ht="21">
      <c r="A28" s="12">
        <v>2566</v>
      </c>
      <c r="B28" s="1" t="s">
        <v>516</v>
      </c>
      <c r="C28" s="20" t="s">
        <v>146</v>
      </c>
      <c r="D28" s="1" t="s">
        <v>147</v>
      </c>
      <c r="E28" s="1" t="s">
        <v>148</v>
      </c>
      <c r="F28" s="1" t="s">
        <v>83</v>
      </c>
      <c r="G28" s="1" t="s">
        <v>215</v>
      </c>
      <c r="H28" s="11">
        <f>SUM(29700,300)</f>
        <v>30000</v>
      </c>
      <c r="I28" s="1" t="s">
        <v>150</v>
      </c>
      <c r="J28" s="12" t="s">
        <v>145</v>
      </c>
      <c r="K28" s="1" t="s">
        <v>138</v>
      </c>
      <c r="L28" s="11">
        <f>SUM(29700,300)</f>
        <v>30000</v>
      </c>
      <c r="M28" s="11">
        <f>SUM(29700,300)</f>
        <v>30000</v>
      </c>
      <c r="N28" s="19">
        <v>1259900031063</v>
      </c>
      <c r="O28" s="1" t="s">
        <v>216</v>
      </c>
      <c r="P28" s="1" t="s">
        <v>217</v>
      </c>
      <c r="Q28" s="22">
        <v>243262</v>
      </c>
      <c r="R28" s="22">
        <v>243269</v>
      </c>
    </row>
    <row r="29" spans="1:18" ht="21">
      <c r="A29" s="12">
        <v>2566</v>
      </c>
      <c r="B29" s="1" t="s">
        <v>516</v>
      </c>
      <c r="C29" s="20" t="s">
        <v>146</v>
      </c>
      <c r="D29" s="1" t="s">
        <v>147</v>
      </c>
      <c r="E29" s="1" t="s">
        <v>148</v>
      </c>
      <c r="F29" s="1" t="s">
        <v>83</v>
      </c>
      <c r="G29" s="1" t="s">
        <v>218</v>
      </c>
      <c r="H29" s="11">
        <f>SUM(6156.81,62.19)</f>
        <v>6219</v>
      </c>
      <c r="I29" s="1" t="s">
        <v>150</v>
      </c>
      <c r="J29" s="12" t="s">
        <v>145</v>
      </c>
      <c r="K29" s="1" t="s">
        <v>138</v>
      </c>
      <c r="L29" s="11">
        <f>SUM(6156.81,62.19)</f>
        <v>6219</v>
      </c>
      <c r="M29" s="11">
        <f>SUM(6156.81,62.19)</f>
        <v>6219</v>
      </c>
      <c r="N29" s="19">
        <v>3250200972891</v>
      </c>
      <c r="O29" s="1" t="s">
        <v>165</v>
      </c>
      <c r="P29" s="1" t="s">
        <v>219</v>
      </c>
      <c r="Q29" s="22">
        <v>243264</v>
      </c>
      <c r="R29" s="22">
        <v>243269</v>
      </c>
    </row>
    <row r="30" spans="1:18" ht="21">
      <c r="A30" s="12">
        <v>2566</v>
      </c>
      <c r="B30" s="1" t="s">
        <v>516</v>
      </c>
      <c r="C30" s="20" t="s">
        <v>146</v>
      </c>
      <c r="D30" s="1" t="s">
        <v>147</v>
      </c>
      <c r="E30" s="1" t="s">
        <v>148</v>
      </c>
      <c r="F30" s="1" t="s">
        <v>83</v>
      </c>
      <c r="G30" s="1" t="s">
        <v>220</v>
      </c>
      <c r="H30" s="11">
        <f>SUM(9452.52,95.48)</f>
        <v>9548</v>
      </c>
      <c r="I30" s="1" t="s">
        <v>150</v>
      </c>
      <c r="J30" s="12" t="s">
        <v>145</v>
      </c>
      <c r="K30" s="1" t="s">
        <v>138</v>
      </c>
      <c r="L30" s="11">
        <f>SUM(9452.52,95.48)</f>
        <v>9548</v>
      </c>
      <c r="M30" s="11">
        <f>SUM(9452.52,95.48)</f>
        <v>9548</v>
      </c>
      <c r="N30" s="19">
        <v>3250200972891</v>
      </c>
      <c r="O30" s="1" t="s">
        <v>165</v>
      </c>
      <c r="P30" s="1" t="s">
        <v>221</v>
      </c>
      <c r="Q30" s="22">
        <v>243262</v>
      </c>
      <c r="R30" s="22">
        <v>243269</v>
      </c>
    </row>
    <row r="31" spans="1:18" ht="21">
      <c r="A31" s="12">
        <v>2566</v>
      </c>
      <c r="B31" s="1" t="s">
        <v>516</v>
      </c>
      <c r="C31" s="20" t="s">
        <v>146</v>
      </c>
      <c r="D31" s="1" t="s">
        <v>147</v>
      </c>
      <c r="E31" s="1" t="s">
        <v>148</v>
      </c>
      <c r="F31" s="1" t="s">
        <v>83</v>
      </c>
      <c r="G31" s="1" t="s">
        <v>222</v>
      </c>
      <c r="H31" s="11">
        <f>SUM(11880,120)</f>
        <v>12000</v>
      </c>
      <c r="I31" s="1" t="s">
        <v>150</v>
      </c>
      <c r="J31" s="12" t="s">
        <v>145</v>
      </c>
      <c r="K31" s="1" t="s">
        <v>138</v>
      </c>
      <c r="L31" s="11">
        <f>SUM(11880,120)</f>
        <v>12000</v>
      </c>
      <c r="M31" s="11">
        <f>SUM(11880,120)</f>
        <v>12000</v>
      </c>
      <c r="N31" s="19">
        <v>3250300273625</v>
      </c>
      <c r="O31" s="1" t="s">
        <v>307</v>
      </c>
      <c r="P31" s="1" t="s">
        <v>223</v>
      </c>
      <c r="Q31" s="22">
        <v>243262</v>
      </c>
      <c r="R31" s="22">
        <v>243269</v>
      </c>
    </row>
    <row r="32" spans="1:18" ht="21">
      <c r="A32" s="12">
        <v>2566</v>
      </c>
      <c r="B32" s="1" t="s">
        <v>516</v>
      </c>
      <c r="C32" s="20" t="s">
        <v>146</v>
      </c>
      <c r="D32" s="1" t="s">
        <v>147</v>
      </c>
      <c r="E32" s="1" t="s">
        <v>148</v>
      </c>
      <c r="F32" s="1" t="s">
        <v>83</v>
      </c>
      <c r="G32" s="1" t="s">
        <v>224</v>
      </c>
      <c r="H32" s="11">
        <f>SUM(12870,130)</f>
        <v>13000</v>
      </c>
      <c r="I32" s="1" t="s">
        <v>150</v>
      </c>
      <c r="J32" s="12" t="s">
        <v>145</v>
      </c>
      <c r="K32" s="1" t="s">
        <v>138</v>
      </c>
      <c r="L32" s="11">
        <f>SUM(12870,130)</f>
        <v>13000</v>
      </c>
      <c r="M32" s="11">
        <f>SUM(12870,130)</f>
        <v>13000</v>
      </c>
      <c r="N32" s="19">
        <v>1250200025224</v>
      </c>
      <c r="O32" s="1" t="s">
        <v>225</v>
      </c>
      <c r="P32" s="1" t="s">
        <v>226</v>
      </c>
      <c r="Q32" s="22">
        <v>243262</v>
      </c>
      <c r="R32" s="22">
        <v>243269</v>
      </c>
    </row>
    <row r="33" spans="1:18" ht="21">
      <c r="A33" s="12">
        <v>2566</v>
      </c>
      <c r="B33" s="1" t="s">
        <v>516</v>
      </c>
      <c r="C33" s="20" t="s">
        <v>146</v>
      </c>
      <c r="D33" s="1" t="s">
        <v>147</v>
      </c>
      <c r="E33" s="1" t="s">
        <v>148</v>
      </c>
      <c r="F33" s="1" t="s">
        <v>83</v>
      </c>
      <c r="G33" s="1" t="s">
        <v>227</v>
      </c>
      <c r="H33" s="11">
        <f>SUM(6435,65)</f>
        <v>6500</v>
      </c>
      <c r="I33" s="1" t="s">
        <v>150</v>
      </c>
      <c r="J33" s="12" t="s">
        <v>145</v>
      </c>
      <c r="K33" s="1" t="s">
        <v>138</v>
      </c>
      <c r="L33" s="11">
        <f>SUM(6435,65)</f>
        <v>6500</v>
      </c>
      <c r="M33" s="11">
        <f>SUM(6435,65)</f>
        <v>6500</v>
      </c>
      <c r="N33" s="19">
        <v>1250200025224</v>
      </c>
      <c r="O33" s="1" t="s">
        <v>225</v>
      </c>
      <c r="P33" s="1" t="s">
        <v>228</v>
      </c>
      <c r="Q33" s="22">
        <v>243262</v>
      </c>
      <c r="R33" s="22">
        <v>243269</v>
      </c>
    </row>
    <row r="34" spans="1:18" ht="21">
      <c r="A34" s="12">
        <v>2566</v>
      </c>
      <c r="B34" s="1" t="s">
        <v>516</v>
      </c>
      <c r="C34" s="20" t="s">
        <v>146</v>
      </c>
      <c r="D34" s="1" t="s">
        <v>147</v>
      </c>
      <c r="E34" s="1" t="s">
        <v>148</v>
      </c>
      <c r="F34" s="1" t="s">
        <v>83</v>
      </c>
      <c r="G34" s="1" t="s">
        <v>229</v>
      </c>
      <c r="H34" s="11">
        <f>SUM(23661,239)</f>
        <v>23900</v>
      </c>
      <c r="I34" s="1" t="s">
        <v>150</v>
      </c>
      <c r="J34" s="12" t="s">
        <v>145</v>
      </c>
      <c r="K34" s="1" t="s">
        <v>138</v>
      </c>
      <c r="L34" s="11">
        <f>SUM(23661,239)</f>
        <v>23900</v>
      </c>
      <c r="M34" s="11">
        <f>SUM(23661,239)</f>
        <v>23900</v>
      </c>
      <c r="N34" s="19">
        <v>1250200025224</v>
      </c>
      <c r="O34" s="1" t="s">
        <v>225</v>
      </c>
      <c r="P34" s="1" t="s">
        <v>230</v>
      </c>
      <c r="Q34" s="22">
        <v>243262</v>
      </c>
      <c r="R34" s="22">
        <v>243267</v>
      </c>
    </row>
    <row r="35" spans="1:18" ht="21">
      <c r="A35" s="12">
        <v>2566</v>
      </c>
      <c r="B35" s="1" t="s">
        <v>516</v>
      </c>
      <c r="C35" s="20" t="s">
        <v>146</v>
      </c>
      <c r="D35" s="1" t="s">
        <v>147</v>
      </c>
      <c r="E35" s="1" t="s">
        <v>148</v>
      </c>
      <c r="F35" s="1" t="s">
        <v>83</v>
      </c>
      <c r="G35" s="1" t="s">
        <v>231</v>
      </c>
      <c r="H35" s="11">
        <f>SUM(98505,995)</f>
        <v>99500</v>
      </c>
      <c r="I35" s="1" t="s">
        <v>150</v>
      </c>
      <c r="J35" s="12" t="s">
        <v>145</v>
      </c>
      <c r="K35" s="1" t="s">
        <v>138</v>
      </c>
      <c r="L35" s="11">
        <f>SUM(98505,995)</f>
        <v>99500</v>
      </c>
      <c r="M35" s="11">
        <f>SUM(98505,995)</f>
        <v>99500</v>
      </c>
      <c r="N35" s="19">
        <v>3250300042534</v>
      </c>
      <c r="O35" s="1" t="s">
        <v>232</v>
      </c>
      <c r="P35" s="1" t="s">
        <v>233</v>
      </c>
      <c r="Q35" s="22">
        <v>243264</v>
      </c>
      <c r="R35" s="22">
        <v>243309</v>
      </c>
    </row>
    <row r="36" spans="1:18" ht="21">
      <c r="A36" s="12">
        <v>2566</v>
      </c>
      <c r="B36" s="1" t="s">
        <v>516</v>
      </c>
      <c r="C36" s="20" t="s">
        <v>146</v>
      </c>
      <c r="D36" s="1" t="s">
        <v>147</v>
      </c>
      <c r="E36" s="1" t="s">
        <v>148</v>
      </c>
      <c r="F36" s="1" t="s">
        <v>83</v>
      </c>
      <c r="G36" s="1" t="s">
        <v>234</v>
      </c>
      <c r="H36" s="11">
        <f>SUM(98505,995)</f>
        <v>99500</v>
      </c>
      <c r="I36" s="1" t="s">
        <v>150</v>
      </c>
      <c r="J36" s="12" t="s">
        <v>145</v>
      </c>
      <c r="K36" s="1" t="s">
        <v>138</v>
      </c>
      <c r="L36" s="11">
        <f>SUM(98505,995)</f>
        <v>99500</v>
      </c>
      <c r="M36" s="11">
        <f>SUM(98505,995)</f>
        <v>99500</v>
      </c>
      <c r="N36" s="19">
        <v>3250300042534</v>
      </c>
      <c r="O36" s="1" t="s">
        <v>232</v>
      </c>
      <c r="P36" s="1" t="s">
        <v>236</v>
      </c>
      <c r="Q36" s="22">
        <v>243262</v>
      </c>
      <c r="R36" s="22">
        <v>243307</v>
      </c>
    </row>
    <row r="37" spans="1:18" ht="21">
      <c r="A37" s="12">
        <v>2566</v>
      </c>
      <c r="B37" s="1" t="s">
        <v>516</v>
      </c>
      <c r="C37" s="20" t="s">
        <v>146</v>
      </c>
      <c r="D37" s="1" t="s">
        <v>147</v>
      </c>
      <c r="E37" s="1" t="s">
        <v>148</v>
      </c>
      <c r="F37" s="1" t="s">
        <v>83</v>
      </c>
      <c r="G37" s="1" t="s">
        <v>235</v>
      </c>
      <c r="H37" s="11">
        <f>SUM(49005,495)</f>
        <v>49500</v>
      </c>
      <c r="I37" s="1" t="s">
        <v>150</v>
      </c>
      <c r="J37" s="12" t="s">
        <v>145</v>
      </c>
      <c r="K37" s="1" t="s">
        <v>138</v>
      </c>
      <c r="L37" s="11">
        <f>SUM(49005,495)</f>
        <v>49500</v>
      </c>
      <c r="M37" s="11">
        <f>SUM(49005,495)</f>
        <v>49500</v>
      </c>
      <c r="N37" s="19">
        <v>3250300042534</v>
      </c>
      <c r="O37" s="1" t="s">
        <v>232</v>
      </c>
      <c r="P37" s="1" t="s">
        <v>237</v>
      </c>
      <c r="Q37" s="22">
        <v>243263</v>
      </c>
      <c r="R37" s="22">
        <v>243308</v>
      </c>
    </row>
    <row r="38" spans="1:18" ht="21">
      <c r="A38" s="12">
        <v>2566</v>
      </c>
      <c r="B38" s="1" t="s">
        <v>516</v>
      </c>
      <c r="C38" s="20" t="s">
        <v>146</v>
      </c>
      <c r="D38" s="1" t="s">
        <v>147</v>
      </c>
      <c r="E38" s="1" t="s">
        <v>148</v>
      </c>
      <c r="F38" s="1" t="s">
        <v>83</v>
      </c>
      <c r="G38" s="1" t="s">
        <v>238</v>
      </c>
      <c r="H38" s="11">
        <f>SUM(98505,995)</f>
        <v>99500</v>
      </c>
      <c r="I38" s="1" t="s">
        <v>150</v>
      </c>
      <c r="J38" s="12" t="s">
        <v>145</v>
      </c>
      <c r="K38" s="1" t="s">
        <v>138</v>
      </c>
      <c r="L38" s="11">
        <f>SUM(98505,995)</f>
        <v>99500</v>
      </c>
      <c r="M38" s="11">
        <f>SUM(98505,995)</f>
        <v>99500</v>
      </c>
      <c r="N38" s="19">
        <v>3570800378385</v>
      </c>
      <c r="O38" s="1" t="s">
        <v>239</v>
      </c>
      <c r="P38" s="1" t="s">
        <v>240</v>
      </c>
      <c r="Q38" s="22">
        <v>243262</v>
      </c>
      <c r="R38" s="22">
        <v>243307</v>
      </c>
    </row>
    <row r="39" spans="1:18" ht="21">
      <c r="A39" s="12">
        <v>2566</v>
      </c>
      <c r="B39" s="1" t="s">
        <v>516</v>
      </c>
      <c r="C39" s="20" t="s">
        <v>146</v>
      </c>
      <c r="D39" s="1" t="s">
        <v>147</v>
      </c>
      <c r="E39" s="1" t="s">
        <v>148</v>
      </c>
      <c r="F39" s="1" t="s">
        <v>83</v>
      </c>
      <c r="G39" s="1" t="s">
        <v>247</v>
      </c>
      <c r="H39" s="11">
        <f>SUM(49005,495)</f>
        <v>49500</v>
      </c>
      <c r="I39" s="1" t="s">
        <v>150</v>
      </c>
      <c r="J39" s="12" t="s">
        <v>145</v>
      </c>
      <c r="K39" s="1" t="s">
        <v>138</v>
      </c>
      <c r="L39" s="11">
        <f>SUM(49005,495)</f>
        <v>49500</v>
      </c>
      <c r="M39" s="11">
        <f>SUM(49005,495)</f>
        <v>49500</v>
      </c>
      <c r="N39" s="19">
        <v>3570800378385</v>
      </c>
      <c r="O39" s="1" t="s">
        <v>239</v>
      </c>
      <c r="P39" s="1" t="s">
        <v>241</v>
      </c>
      <c r="Q39" s="22">
        <v>243263</v>
      </c>
      <c r="R39" s="22">
        <v>243308</v>
      </c>
    </row>
    <row r="40" spans="1:18" ht="21">
      <c r="A40" s="12">
        <v>2566</v>
      </c>
      <c r="B40" s="1" t="s">
        <v>516</v>
      </c>
      <c r="C40" s="20" t="s">
        <v>146</v>
      </c>
      <c r="D40" s="1" t="s">
        <v>147</v>
      </c>
      <c r="E40" s="1" t="s">
        <v>148</v>
      </c>
      <c r="F40" s="1" t="s">
        <v>83</v>
      </c>
      <c r="G40" s="1" t="s">
        <v>248</v>
      </c>
      <c r="H40" s="11">
        <f>SUM(49005,495)</f>
        <v>49500</v>
      </c>
      <c r="I40" s="1" t="s">
        <v>150</v>
      </c>
      <c r="J40" s="12" t="s">
        <v>145</v>
      </c>
      <c r="K40" s="1" t="s">
        <v>138</v>
      </c>
      <c r="L40" s="11">
        <f>SUM(49005,495)</f>
        <v>49500</v>
      </c>
      <c r="M40" s="11">
        <f>SUM(49005,495)</f>
        <v>49500</v>
      </c>
      <c r="N40" s="19">
        <v>3570800378385</v>
      </c>
      <c r="O40" s="1" t="s">
        <v>239</v>
      </c>
      <c r="P40" s="1" t="s">
        <v>242</v>
      </c>
      <c r="Q40" s="22">
        <v>243264</v>
      </c>
      <c r="R40" s="22">
        <v>243309</v>
      </c>
    </row>
    <row r="41" spans="1:18" ht="21">
      <c r="A41" s="12">
        <v>2566</v>
      </c>
      <c r="B41" s="1" t="s">
        <v>516</v>
      </c>
      <c r="C41" s="20" t="s">
        <v>146</v>
      </c>
      <c r="D41" s="1" t="s">
        <v>147</v>
      </c>
      <c r="E41" s="1" t="s">
        <v>148</v>
      </c>
      <c r="F41" s="1" t="s">
        <v>83</v>
      </c>
      <c r="G41" s="1" t="s">
        <v>249</v>
      </c>
      <c r="H41" s="11">
        <f>SUM(98505,995)</f>
        <v>99500</v>
      </c>
      <c r="I41" s="1" t="s">
        <v>150</v>
      </c>
      <c r="J41" s="12" t="s">
        <v>145</v>
      </c>
      <c r="K41" s="1" t="s">
        <v>138</v>
      </c>
      <c r="L41" s="11">
        <f>SUM(98505,995)</f>
        <v>99500</v>
      </c>
      <c r="M41" s="11">
        <f>SUM(98505,995)</f>
        <v>99500</v>
      </c>
      <c r="N41" s="19">
        <v>3570800378385</v>
      </c>
      <c r="O41" s="1" t="s">
        <v>239</v>
      </c>
      <c r="P41" s="1" t="s">
        <v>243</v>
      </c>
      <c r="Q41" s="22">
        <v>243264</v>
      </c>
      <c r="R41" s="22">
        <v>243309</v>
      </c>
    </row>
    <row r="42" spans="1:18" ht="21">
      <c r="A42" s="12">
        <v>2566</v>
      </c>
      <c r="B42" s="1" t="s">
        <v>516</v>
      </c>
      <c r="C42" s="20" t="s">
        <v>146</v>
      </c>
      <c r="D42" s="1" t="s">
        <v>147</v>
      </c>
      <c r="E42" s="1" t="s">
        <v>148</v>
      </c>
      <c r="F42" s="1" t="s">
        <v>83</v>
      </c>
      <c r="G42" s="1" t="s">
        <v>250</v>
      </c>
      <c r="H42" s="11">
        <f>SUM(49005,495)</f>
        <v>49500</v>
      </c>
      <c r="I42" s="1" t="s">
        <v>150</v>
      </c>
      <c r="J42" s="12" t="s">
        <v>145</v>
      </c>
      <c r="K42" s="1" t="s">
        <v>138</v>
      </c>
      <c r="L42" s="11">
        <f>SUM(49005,495)</f>
        <v>49500</v>
      </c>
      <c r="M42" s="11">
        <f>SUM(49005,495)</f>
        <v>49500</v>
      </c>
      <c r="N42" s="19">
        <v>3570800378385</v>
      </c>
      <c r="O42" s="1" t="s">
        <v>239</v>
      </c>
      <c r="P42" s="1" t="s">
        <v>244</v>
      </c>
      <c r="Q42" s="22">
        <v>243264</v>
      </c>
      <c r="R42" s="22">
        <v>243309</v>
      </c>
    </row>
    <row r="43" spans="1:18" ht="21">
      <c r="A43" s="12">
        <v>2566</v>
      </c>
      <c r="B43" s="1" t="s">
        <v>516</v>
      </c>
      <c r="C43" s="20" t="s">
        <v>146</v>
      </c>
      <c r="D43" s="1" t="s">
        <v>147</v>
      </c>
      <c r="E43" s="1" t="s">
        <v>148</v>
      </c>
      <c r="F43" s="1" t="s">
        <v>83</v>
      </c>
      <c r="G43" s="1" t="s">
        <v>251</v>
      </c>
      <c r="H43" s="11">
        <f>SUM(98505,995)</f>
        <v>99500</v>
      </c>
      <c r="I43" s="1" t="s">
        <v>150</v>
      </c>
      <c r="J43" s="12" t="s">
        <v>145</v>
      </c>
      <c r="K43" s="1" t="s">
        <v>138</v>
      </c>
      <c r="L43" s="11">
        <f aca="true" t="shared" si="0" ref="L43:M46">SUM(98505,995)</f>
        <v>99500</v>
      </c>
      <c r="M43" s="11">
        <f t="shared" si="0"/>
        <v>99500</v>
      </c>
      <c r="N43" s="19">
        <v>3570800378385</v>
      </c>
      <c r="O43" s="1" t="s">
        <v>239</v>
      </c>
      <c r="P43" s="1" t="s">
        <v>245</v>
      </c>
      <c r="Q43" s="22">
        <v>243264</v>
      </c>
      <c r="R43" s="22">
        <v>243309</v>
      </c>
    </row>
    <row r="44" spans="1:18" ht="21">
      <c r="A44" s="12">
        <v>2566</v>
      </c>
      <c r="B44" s="1" t="s">
        <v>516</v>
      </c>
      <c r="C44" s="20" t="s">
        <v>146</v>
      </c>
      <c r="D44" s="1" t="s">
        <v>147</v>
      </c>
      <c r="E44" s="1" t="s">
        <v>148</v>
      </c>
      <c r="F44" s="1" t="s">
        <v>83</v>
      </c>
      <c r="G44" s="1" t="s">
        <v>253</v>
      </c>
      <c r="H44" s="11">
        <f>SUM(98505,995)</f>
        <v>99500</v>
      </c>
      <c r="I44" s="1" t="s">
        <v>150</v>
      </c>
      <c r="J44" s="12" t="s">
        <v>145</v>
      </c>
      <c r="K44" s="1" t="s">
        <v>138</v>
      </c>
      <c r="L44" s="11">
        <f t="shared" si="0"/>
        <v>99500</v>
      </c>
      <c r="M44" s="11">
        <f t="shared" si="0"/>
        <v>99500</v>
      </c>
      <c r="N44" s="19">
        <v>3570800378385</v>
      </c>
      <c r="O44" s="1" t="s">
        <v>239</v>
      </c>
      <c r="P44" s="1" t="s">
        <v>246</v>
      </c>
      <c r="Q44" s="22">
        <v>243263</v>
      </c>
      <c r="R44" s="22">
        <v>243308</v>
      </c>
    </row>
    <row r="45" spans="1:18" ht="21">
      <c r="A45" s="12">
        <v>2566</v>
      </c>
      <c r="B45" s="1" t="s">
        <v>516</v>
      </c>
      <c r="C45" s="20" t="s">
        <v>146</v>
      </c>
      <c r="D45" s="1" t="s">
        <v>147</v>
      </c>
      <c r="E45" s="1" t="s">
        <v>148</v>
      </c>
      <c r="F45" s="1" t="s">
        <v>83</v>
      </c>
      <c r="G45" s="1" t="s">
        <v>252</v>
      </c>
      <c r="H45" s="11">
        <f>SUM(98505,995)</f>
        <v>99500</v>
      </c>
      <c r="I45" s="1" t="s">
        <v>150</v>
      </c>
      <c r="J45" s="12" t="s">
        <v>145</v>
      </c>
      <c r="K45" s="1" t="s">
        <v>138</v>
      </c>
      <c r="L45" s="11">
        <f t="shared" si="0"/>
        <v>99500</v>
      </c>
      <c r="M45" s="11">
        <f t="shared" si="0"/>
        <v>99500</v>
      </c>
      <c r="N45" s="19">
        <v>3500100048072</v>
      </c>
      <c r="O45" s="1" t="s">
        <v>254</v>
      </c>
      <c r="P45" s="1" t="s">
        <v>255</v>
      </c>
      <c r="Q45" s="22">
        <v>243262</v>
      </c>
      <c r="R45" s="22">
        <v>243307</v>
      </c>
    </row>
    <row r="46" spans="1:18" ht="21">
      <c r="A46" s="12">
        <v>2566</v>
      </c>
      <c r="B46" s="1" t="s">
        <v>516</v>
      </c>
      <c r="C46" s="20" t="s">
        <v>146</v>
      </c>
      <c r="D46" s="1" t="s">
        <v>147</v>
      </c>
      <c r="E46" s="1" t="s">
        <v>148</v>
      </c>
      <c r="F46" s="1" t="s">
        <v>83</v>
      </c>
      <c r="G46" s="1" t="s">
        <v>256</v>
      </c>
      <c r="H46" s="11">
        <f>SUM(98505,995)</f>
        <v>99500</v>
      </c>
      <c r="I46" s="1" t="s">
        <v>150</v>
      </c>
      <c r="J46" s="12" t="s">
        <v>145</v>
      </c>
      <c r="K46" s="1" t="s">
        <v>138</v>
      </c>
      <c r="L46" s="11">
        <f t="shared" si="0"/>
        <v>99500</v>
      </c>
      <c r="M46" s="11">
        <f t="shared" si="0"/>
        <v>99500</v>
      </c>
      <c r="N46" s="19">
        <v>3250300042534</v>
      </c>
      <c r="O46" s="1" t="s">
        <v>257</v>
      </c>
      <c r="P46" s="1" t="s">
        <v>258</v>
      </c>
      <c r="Q46" s="22">
        <v>243263</v>
      </c>
      <c r="R46" s="22">
        <v>243308</v>
      </c>
    </row>
    <row r="47" spans="1:18" ht="21">
      <c r="A47" s="12">
        <v>2566</v>
      </c>
      <c r="B47" s="1" t="s">
        <v>516</v>
      </c>
      <c r="C47" s="20" t="s">
        <v>146</v>
      </c>
      <c r="D47" s="1" t="s">
        <v>147</v>
      </c>
      <c r="E47" s="1" t="s">
        <v>148</v>
      </c>
      <c r="F47" s="1" t="s">
        <v>83</v>
      </c>
      <c r="G47" s="1" t="s">
        <v>259</v>
      </c>
      <c r="H47" s="11">
        <f>SUM(49005,495)</f>
        <v>49500</v>
      </c>
      <c r="I47" s="1" t="s">
        <v>150</v>
      </c>
      <c r="J47" s="12" t="s">
        <v>145</v>
      </c>
      <c r="K47" s="1" t="s">
        <v>138</v>
      </c>
      <c r="L47" s="11">
        <f>SUM(49005,495)</f>
        <v>49500</v>
      </c>
      <c r="M47" s="11">
        <f>SUM(49005,495)</f>
        <v>49500</v>
      </c>
      <c r="N47" s="19">
        <v>3250300042534</v>
      </c>
      <c r="O47" s="1" t="s">
        <v>257</v>
      </c>
      <c r="P47" s="1" t="s">
        <v>260</v>
      </c>
      <c r="Q47" s="22">
        <v>243262</v>
      </c>
      <c r="R47" s="22">
        <v>243307</v>
      </c>
    </row>
    <row r="48" spans="1:18" ht="21">
      <c r="A48" s="12">
        <v>2566</v>
      </c>
      <c r="B48" s="1" t="s">
        <v>516</v>
      </c>
      <c r="C48" s="20" t="s">
        <v>146</v>
      </c>
      <c r="D48" s="1" t="s">
        <v>147</v>
      </c>
      <c r="E48" s="1" t="s">
        <v>148</v>
      </c>
      <c r="F48" s="1" t="s">
        <v>83</v>
      </c>
      <c r="G48" s="1" t="s">
        <v>261</v>
      </c>
      <c r="H48" s="11">
        <f>SUM(98505,995)</f>
        <v>99500</v>
      </c>
      <c r="I48" s="1" t="s">
        <v>150</v>
      </c>
      <c r="J48" s="12" t="s">
        <v>145</v>
      </c>
      <c r="K48" s="1" t="s">
        <v>138</v>
      </c>
      <c r="L48" s="11">
        <f>SUM(98505,995)</f>
        <v>99500</v>
      </c>
      <c r="M48" s="11">
        <f>SUM(98505,995)</f>
        <v>99500</v>
      </c>
      <c r="N48" s="19">
        <v>3570800378385</v>
      </c>
      <c r="O48" s="1" t="s">
        <v>262</v>
      </c>
      <c r="P48" s="1" t="s">
        <v>263</v>
      </c>
      <c r="Q48" s="22">
        <v>243262</v>
      </c>
      <c r="R48" s="22">
        <v>243307</v>
      </c>
    </row>
    <row r="49" spans="1:18" ht="21">
      <c r="A49" s="12">
        <v>2566</v>
      </c>
      <c r="B49" s="1" t="s">
        <v>516</v>
      </c>
      <c r="C49" s="20" t="s">
        <v>146</v>
      </c>
      <c r="D49" s="1" t="s">
        <v>147</v>
      </c>
      <c r="E49" s="1" t="s">
        <v>148</v>
      </c>
      <c r="F49" s="1" t="s">
        <v>83</v>
      </c>
      <c r="G49" s="1" t="s">
        <v>264</v>
      </c>
      <c r="H49" s="11">
        <f>SUM(98505,995)</f>
        <v>99500</v>
      </c>
      <c r="I49" s="1" t="s">
        <v>150</v>
      </c>
      <c r="J49" s="12" t="s">
        <v>145</v>
      </c>
      <c r="K49" s="1" t="s">
        <v>138</v>
      </c>
      <c r="L49" s="11">
        <f>SUM(98505,995)</f>
        <v>99500</v>
      </c>
      <c r="M49" s="11">
        <f>SUM(98505,995)</f>
        <v>99500</v>
      </c>
      <c r="N49" s="19">
        <v>3500100048072</v>
      </c>
      <c r="O49" s="1" t="s">
        <v>254</v>
      </c>
      <c r="P49" s="1" t="s">
        <v>265</v>
      </c>
      <c r="Q49" s="22">
        <v>243263</v>
      </c>
      <c r="R49" s="22">
        <v>243308</v>
      </c>
    </row>
    <row r="50" spans="1:18" ht="21">
      <c r="A50" s="12">
        <v>2566</v>
      </c>
      <c r="B50" s="1" t="s">
        <v>516</v>
      </c>
      <c r="C50" s="20" t="s">
        <v>146</v>
      </c>
      <c r="D50" s="1" t="s">
        <v>147</v>
      </c>
      <c r="E50" s="1" t="s">
        <v>148</v>
      </c>
      <c r="F50" s="1" t="s">
        <v>83</v>
      </c>
      <c r="G50" s="1" t="s">
        <v>266</v>
      </c>
      <c r="H50" s="11">
        <f>SUM(30115.89,284.11)</f>
        <v>30400</v>
      </c>
      <c r="I50" s="1" t="s">
        <v>150</v>
      </c>
      <c r="J50" s="12" t="s">
        <v>145</v>
      </c>
      <c r="K50" s="1" t="s">
        <v>138</v>
      </c>
      <c r="L50" s="11">
        <f>SUM(30115.89,284.11)</f>
        <v>30400</v>
      </c>
      <c r="M50" s="11">
        <f>SUM(30115.89,284.11)</f>
        <v>30400</v>
      </c>
      <c r="N50" s="19">
        <v>253551000105</v>
      </c>
      <c r="O50" s="1" t="s">
        <v>308</v>
      </c>
      <c r="P50" s="1" t="s">
        <v>267</v>
      </c>
      <c r="Q50" s="22">
        <v>243287</v>
      </c>
      <c r="R50" s="22">
        <v>243294</v>
      </c>
    </row>
    <row r="51" spans="1:18" ht="21">
      <c r="A51" s="12">
        <v>2566</v>
      </c>
      <c r="B51" s="1" t="s">
        <v>516</v>
      </c>
      <c r="C51" s="20" t="s">
        <v>146</v>
      </c>
      <c r="D51" s="1" t="s">
        <v>147</v>
      </c>
      <c r="E51" s="1" t="s">
        <v>148</v>
      </c>
      <c r="F51" s="1" t="s">
        <v>83</v>
      </c>
      <c r="G51" s="1" t="s">
        <v>513</v>
      </c>
      <c r="H51" s="11">
        <f>SUM(6308.28,63.72)</f>
        <v>6372</v>
      </c>
      <c r="I51" s="1" t="s">
        <v>150</v>
      </c>
      <c r="J51" s="12" t="s">
        <v>145</v>
      </c>
      <c r="K51" s="1" t="s">
        <v>138</v>
      </c>
      <c r="L51" s="11">
        <f>SUM(6308.28,63.72)</f>
        <v>6372</v>
      </c>
      <c r="M51" s="11">
        <f>SUM(6308.28,63.72)</f>
        <v>6372</v>
      </c>
      <c r="N51" s="19">
        <v>3250200972891</v>
      </c>
      <c r="O51" s="1" t="s">
        <v>165</v>
      </c>
      <c r="P51" s="1" t="s">
        <v>268</v>
      </c>
      <c r="Q51" s="22">
        <v>243292</v>
      </c>
      <c r="R51" s="22">
        <v>243297</v>
      </c>
    </row>
    <row r="52" spans="1:18" ht="21">
      <c r="A52" s="12">
        <v>2566</v>
      </c>
      <c r="B52" s="1" t="s">
        <v>516</v>
      </c>
      <c r="C52" s="20" t="s">
        <v>146</v>
      </c>
      <c r="D52" s="1" t="s">
        <v>147</v>
      </c>
      <c r="E52" s="1" t="s">
        <v>148</v>
      </c>
      <c r="F52" s="1" t="s">
        <v>83</v>
      </c>
      <c r="G52" s="1" t="s">
        <v>269</v>
      </c>
      <c r="H52" s="11">
        <f>SUM(22165.11,223.89)</f>
        <v>22389</v>
      </c>
      <c r="I52" s="1" t="s">
        <v>150</v>
      </c>
      <c r="J52" s="12" t="s">
        <v>145</v>
      </c>
      <c r="K52" s="1" t="s">
        <v>138</v>
      </c>
      <c r="L52" s="11">
        <f>SUM(22165.11,223.89)</f>
        <v>22389</v>
      </c>
      <c r="M52" s="11">
        <f>SUM(22165.11,223.89)</f>
        <v>22389</v>
      </c>
      <c r="N52" s="19">
        <v>1160600034825</v>
      </c>
      <c r="O52" s="1" t="s">
        <v>299</v>
      </c>
      <c r="P52" s="1" t="s">
        <v>270</v>
      </c>
      <c r="Q52" s="22">
        <v>243294</v>
      </c>
      <c r="R52" s="22">
        <v>243299</v>
      </c>
    </row>
    <row r="53" spans="1:18" ht="21">
      <c r="A53" s="12">
        <v>2566</v>
      </c>
      <c r="B53" s="1" t="s">
        <v>516</v>
      </c>
      <c r="C53" s="20" t="s">
        <v>146</v>
      </c>
      <c r="D53" s="1" t="s">
        <v>147</v>
      </c>
      <c r="E53" s="1" t="s">
        <v>148</v>
      </c>
      <c r="F53" s="1" t="s">
        <v>83</v>
      </c>
      <c r="G53" s="1" t="s">
        <v>514</v>
      </c>
      <c r="H53" s="11">
        <f>SUM(5844.86,55.14)</f>
        <v>5900</v>
      </c>
      <c r="I53" s="1" t="s">
        <v>150</v>
      </c>
      <c r="J53" s="12" t="s">
        <v>145</v>
      </c>
      <c r="K53" s="1" t="s">
        <v>138</v>
      </c>
      <c r="L53" s="11">
        <f>SUM(5844.86,55.14)</f>
        <v>5900</v>
      </c>
      <c r="M53" s="11">
        <f>SUM(5844.86,55.14)</f>
        <v>5900</v>
      </c>
      <c r="N53" s="19">
        <v>255547000475</v>
      </c>
      <c r="O53" s="1" t="s">
        <v>274</v>
      </c>
      <c r="P53" s="1" t="s">
        <v>271</v>
      </c>
      <c r="Q53" s="22">
        <v>243294</v>
      </c>
      <c r="R53" s="22">
        <v>243299</v>
      </c>
    </row>
    <row r="54" spans="1:18" ht="21">
      <c r="A54" s="12">
        <v>2566</v>
      </c>
      <c r="B54" s="1" t="s">
        <v>516</v>
      </c>
      <c r="C54" s="20" t="s">
        <v>146</v>
      </c>
      <c r="D54" s="1" t="s">
        <v>147</v>
      </c>
      <c r="E54" s="1" t="s">
        <v>148</v>
      </c>
      <c r="F54" s="1" t="s">
        <v>83</v>
      </c>
      <c r="G54" s="1" t="s">
        <v>272</v>
      </c>
      <c r="H54" s="11">
        <f>SUM(44183.18,416.82)</f>
        <v>44600</v>
      </c>
      <c r="I54" s="1" t="s">
        <v>150</v>
      </c>
      <c r="J54" s="12" t="s">
        <v>145</v>
      </c>
      <c r="K54" s="1" t="s">
        <v>138</v>
      </c>
      <c r="L54" s="11">
        <f>SUM(44183.18,416.82)</f>
        <v>44600</v>
      </c>
      <c r="M54" s="11">
        <f>SUM(44183.18,416.82)</f>
        <v>44600</v>
      </c>
      <c r="N54" s="19">
        <v>255547000475</v>
      </c>
      <c r="O54" s="1" t="s">
        <v>274</v>
      </c>
      <c r="P54" s="1" t="s">
        <v>273</v>
      </c>
      <c r="Q54" s="22">
        <v>243298</v>
      </c>
      <c r="R54" s="22">
        <v>243303</v>
      </c>
    </row>
    <row r="55" spans="1:18" ht="21">
      <c r="A55" s="12">
        <v>2566</v>
      </c>
      <c r="B55" s="1" t="s">
        <v>516</v>
      </c>
      <c r="C55" s="20" t="s">
        <v>146</v>
      </c>
      <c r="D55" s="1" t="s">
        <v>147</v>
      </c>
      <c r="E55" s="1" t="s">
        <v>148</v>
      </c>
      <c r="F55" s="1" t="s">
        <v>83</v>
      </c>
      <c r="G55" s="1" t="s">
        <v>275</v>
      </c>
      <c r="H55" s="11">
        <f>SUM(25423.2,256.8)</f>
        <v>25680</v>
      </c>
      <c r="I55" s="1" t="s">
        <v>150</v>
      </c>
      <c r="J55" s="12" t="s">
        <v>145</v>
      </c>
      <c r="K55" s="1" t="s">
        <v>138</v>
      </c>
      <c r="L55" s="11">
        <f>SUM(25423.2,256.8)</f>
        <v>25680</v>
      </c>
      <c r="M55" s="11">
        <f>SUM(25423.2,256.8)</f>
        <v>25680</v>
      </c>
      <c r="N55" s="19">
        <v>255539000461</v>
      </c>
      <c r="O55" s="1" t="s">
        <v>277</v>
      </c>
      <c r="P55" s="1" t="s">
        <v>276</v>
      </c>
      <c r="Q55" s="22">
        <v>243294</v>
      </c>
      <c r="R55" s="22">
        <v>243299</v>
      </c>
    </row>
    <row r="56" spans="1:18" ht="21">
      <c r="A56" s="12">
        <v>2566</v>
      </c>
      <c r="B56" s="1" t="s">
        <v>516</v>
      </c>
      <c r="C56" s="20" t="s">
        <v>146</v>
      </c>
      <c r="D56" s="1" t="s">
        <v>147</v>
      </c>
      <c r="E56" s="1" t="s">
        <v>148</v>
      </c>
      <c r="F56" s="1" t="s">
        <v>83</v>
      </c>
      <c r="G56" s="1" t="s">
        <v>278</v>
      </c>
      <c r="H56" s="11">
        <f>SUM(59400,600)</f>
        <v>60000</v>
      </c>
      <c r="I56" s="1" t="s">
        <v>150</v>
      </c>
      <c r="J56" s="12" t="s">
        <v>145</v>
      </c>
      <c r="K56" s="1" t="s">
        <v>138</v>
      </c>
      <c r="L56" s="11">
        <f>SUM(59400,600)</f>
        <v>60000</v>
      </c>
      <c r="M56" s="11">
        <f>SUM(59400,600)</f>
        <v>60000</v>
      </c>
      <c r="N56" s="18">
        <v>1103300210990</v>
      </c>
      <c r="O56" s="1" t="s">
        <v>309</v>
      </c>
      <c r="P56" s="1" t="s">
        <v>279</v>
      </c>
      <c r="Q56" s="22">
        <v>243298</v>
      </c>
      <c r="R56" s="22">
        <v>243305</v>
      </c>
    </row>
    <row r="57" spans="1:18" ht="21">
      <c r="A57" s="12">
        <v>2566</v>
      </c>
      <c r="B57" s="1" t="s">
        <v>516</v>
      </c>
      <c r="C57" s="20" t="s">
        <v>146</v>
      </c>
      <c r="D57" s="1" t="s">
        <v>147</v>
      </c>
      <c r="E57" s="1" t="s">
        <v>148</v>
      </c>
      <c r="F57" s="1" t="s">
        <v>83</v>
      </c>
      <c r="G57" s="1" t="s">
        <v>280</v>
      </c>
      <c r="H57" s="11">
        <f>SUM(6454.8,65.2)</f>
        <v>6520</v>
      </c>
      <c r="I57" s="1" t="s">
        <v>150</v>
      </c>
      <c r="J57" s="12" t="s">
        <v>145</v>
      </c>
      <c r="K57" s="1" t="s">
        <v>138</v>
      </c>
      <c r="L57" s="11">
        <f>SUM(6454.8,65.2)</f>
        <v>6520</v>
      </c>
      <c r="M57" s="11">
        <f>SUM(6454.8,65.2)</f>
        <v>6520</v>
      </c>
      <c r="N57" s="19">
        <v>1160600034825</v>
      </c>
      <c r="O57" s="1" t="s">
        <v>281</v>
      </c>
      <c r="P57" s="1" t="s">
        <v>282</v>
      </c>
      <c r="Q57" s="22">
        <v>243294</v>
      </c>
      <c r="R57" s="22">
        <v>243301</v>
      </c>
    </row>
    <row r="58" spans="1:18" ht="21">
      <c r="A58" s="12">
        <v>2566</v>
      </c>
      <c r="B58" s="1" t="s">
        <v>516</v>
      </c>
      <c r="C58" s="20" t="s">
        <v>146</v>
      </c>
      <c r="D58" s="1" t="s">
        <v>147</v>
      </c>
      <c r="E58" s="1" t="s">
        <v>148</v>
      </c>
      <c r="F58" s="1" t="s">
        <v>83</v>
      </c>
      <c r="G58" s="1" t="s">
        <v>283</v>
      </c>
      <c r="H58" s="11">
        <f>SUM(28317.69,267.15)</f>
        <v>28584.84</v>
      </c>
      <c r="I58" s="1" t="s">
        <v>150</v>
      </c>
      <c r="J58" s="12" t="s">
        <v>145</v>
      </c>
      <c r="K58" s="1" t="s">
        <v>138</v>
      </c>
      <c r="L58" s="11">
        <f>SUM(28317.69,267.15)</f>
        <v>28584.84</v>
      </c>
      <c r="M58" s="11">
        <f>SUM(28317.69,267.15)</f>
        <v>28584.84</v>
      </c>
      <c r="N58" s="19">
        <v>255560001609</v>
      </c>
      <c r="O58" s="1" t="s">
        <v>302</v>
      </c>
      <c r="P58" s="1" t="s">
        <v>284</v>
      </c>
      <c r="Q58" s="22">
        <v>243294</v>
      </c>
      <c r="R58" s="22">
        <v>243301</v>
      </c>
    </row>
    <row r="59" spans="1:18" ht="21">
      <c r="A59" s="12">
        <v>2566</v>
      </c>
      <c r="B59" s="1" t="s">
        <v>516</v>
      </c>
      <c r="C59" s="20" t="s">
        <v>146</v>
      </c>
      <c r="D59" s="1" t="s">
        <v>147</v>
      </c>
      <c r="E59" s="1" t="s">
        <v>148</v>
      </c>
      <c r="F59" s="1" t="s">
        <v>83</v>
      </c>
      <c r="G59" s="1" t="s">
        <v>285</v>
      </c>
      <c r="H59" s="11">
        <f>SUM(39031.78,368.22)</f>
        <v>39400</v>
      </c>
      <c r="I59" s="1" t="s">
        <v>150</v>
      </c>
      <c r="J59" s="12" t="s">
        <v>145</v>
      </c>
      <c r="K59" s="1" t="s">
        <v>138</v>
      </c>
      <c r="L59" s="11">
        <f>SUM(39031.78,368.22)</f>
        <v>39400</v>
      </c>
      <c r="M59" s="11">
        <f>SUM(39031.78,368.22)</f>
        <v>39400</v>
      </c>
      <c r="N59" s="19">
        <v>253535000031</v>
      </c>
      <c r="O59" s="1" t="s">
        <v>300</v>
      </c>
      <c r="P59" s="1" t="s">
        <v>286</v>
      </c>
      <c r="Q59" s="22">
        <v>243294</v>
      </c>
      <c r="R59" s="22">
        <v>243301</v>
      </c>
    </row>
    <row r="60" spans="1:18" ht="21">
      <c r="A60" s="12">
        <v>2566</v>
      </c>
      <c r="B60" s="1" t="s">
        <v>516</v>
      </c>
      <c r="C60" s="20" t="s">
        <v>146</v>
      </c>
      <c r="D60" s="1" t="s">
        <v>147</v>
      </c>
      <c r="E60" s="1" t="s">
        <v>148</v>
      </c>
      <c r="F60" s="1" t="s">
        <v>83</v>
      </c>
      <c r="G60" s="1" t="s">
        <v>287</v>
      </c>
      <c r="H60" s="11">
        <f>SUM(74001.87,698.13)</f>
        <v>74700</v>
      </c>
      <c r="I60" s="1" t="s">
        <v>150</v>
      </c>
      <c r="J60" s="12" t="s">
        <v>145</v>
      </c>
      <c r="K60" s="1" t="s">
        <v>138</v>
      </c>
      <c r="L60" s="11">
        <f>SUM(74001.87,698.13)</f>
        <v>74700</v>
      </c>
      <c r="M60" s="11">
        <f>SUM(74001.87,698.13)</f>
        <v>74700</v>
      </c>
      <c r="N60" s="18">
        <v>253553000340</v>
      </c>
      <c r="O60" s="1" t="s">
        <v>289</v>
      </c>
      <c r="P60" s="1" t="s">
        <v>288</v>
      </c>
      <c r="Q60" s="22">
        <v>243301</v>
      </c>
      <c r="R60" s="22">
        <v>243306</v>
      </c>
    </row>
    <row r="61" spans="1:18" ht="21">
      <c r="A61" s="12">
        <v>2566</v>
      </c>
      <c r="B61" s="1" t="s">
        <v>516</v>
      </c>
      <c r="C61" s="20" t="s">
        <v>146</v>
      </c>
      <c r="D61" s="1" t="s">
        <v>147</v>
      </c>
      <c r="E61" s="1" t="s">
        <v>148</v>
      </c>
      <c r="F61" s="1" t="s">
        <v>83</v>
      </c>
      <c r="G61" s="1" t="s">
        <v>290</v>
      </c>
      <c r="H61" s="11">
        <f>SUM(5336.1,53.9)</f>
        <v>5390</v>
      </c>
      <c r="I61" s="1" t="s">
        <v>150</v>
      </c>
      <c r="J61" s="12" t="s">
        <v>145</v>
      </c>
      <c r="K61" s="1" t="s">
        <v>138</v>
      </c>
      <c r="L61" s="11">
        <f>SUM(5336.1,53.9)</f>
        <v>5390</v>
      </c>
      <c r="M61" s="11">
        <f>SUM(5336.1,53.9)</f>
        <v>5390</v>
      </c>
      <c r="N61" s="19">
        <v>3250700133448</v>
      </c>
      <c r="O61" s="1" t="s">
        <v>291</v>
      </c>
      <c r="P61" s="1" t="s">
        <v>292</v>
      </c>
      <c r="Q61" s="22">
        <v>243301</v>
      </c>
      <c r="R61" s="22">
        <v>243306</v>
      </c>
    </row>
    <row r="62" spans="1:18" ht="21">
      <c r="A62" s="12">
        <v>2566</v>
      </c>
      <c r="B62" s="1" t="s">
        <v>516</v>
      </c>
      <c r="C62" s="20" t="s">
        <v>146</v>
      </c>
      <c r="D62" s="1" t="s">
        <v>147</v>
      </c>
      <c r="E62" s="1" t="s">
        <v>148</v>
      </c>
      <c r="F62" s="1" t="s">
        <v>83</v>
      </c>
      <c r="G62" s="1" t="s">
        <v>293</v>
      </c>
      <c r="H62" s="11">
        <f>SUM(133155,1345)</f>
        <v>134500</v>
      </c>
      <c r="I62" s="1" t="s">
        <v>150</v>
      </c>
      <c r="J62" s="12" t="s">
        <v>145</v>
      </c>
      <c r="K62" s="1" t="s">
        <v>138</v>
      </c>
      <c r="L62" s="11">
        <f>SUM(133155,1345)</f>
        <v>134500</v>
      </c>
      <c r="M62" s="11">
        <f>SUM(133155,1345)</f>
        <v>134500</v>
      </c>
      <c r="N62" s="18">
        <v>3250100712226</v>
      </c>
      <c r="O62" s="1" t="s">
        <v>294</v>
      </c>
      <c r="P62" s="1" t="s">
        <v>295</v>
      </c>
      <c r="Q62" s="22">
        <v>243294</v>
      </c>
      <c r="R62" s="22">
        <v>243339</v>
      </c>
    </row>
    <row r="63" spans="1:18" ht="21">
      <c r="A63" s="12">
        <v>2566</v>
      </c>
      <c r="B63" s="1" t="s">
        <v>516</v>
      </c>
      <c r="C63" s="20" t="s">
        <v>146</v>
      </c>
      <c r="D63" s="1" t="s">
        <v>147</v>
      </c>
      <c r="E63" s="1" t="s">
        <v>148</v>
      </c>
      <c r="F63" s="1" t="s">
        <v>83</v>
      </c>
      <c r="G63" s="1" t="s">
        <v>296</v>
      </c>
      <c r="H63" s="11">
        <f>SUM(395505,3995)</f>
        <v>399500</v>
      </c>
      <c r="I63" s="1" t="s">
        <v>150</v>
      </c>
      <c r="J63" s="12" t="s">
        <v>145</v>
      </c>
      <c r="K63" s="1" t="s">
        <v>138</v>
      </c>
      <c r="L63" s="11">
        <f>SUM(395505,3995)</f>
        <v>399500</v>
      </c>
      <c r="M63" s="11">
        <f>SUM(395505,3995)</f>
        <v>399500</v>
      </c>
      <c r="N63" s="18">
        <v>3250100712226</v>
      </c>
      <c r="O63" s="1" t="s">
        <v>294</v>
      </c>
      <c r="P63" s="1" t="s">
        <v>297</v>
      </c>
      <c r="Q63" s="22">
        <v>243294</v>
      </c>
      <c r="R63" s="22">
        <v>243339</v>
      </c>
    </row>
    <row r="64" spans="1:18" ht="21">
      <c r="A64" s="12">
        <v>2566</v>
      </c>
      <c r="B64" s="1" t="s">
        <v>516</v>
      </c>
      <c r="C64" s="20" t="s">
        <v>146</v>
      </c>
      <c r="D64" s="1" t="s">
        <v>147</v>
      </c>
      <c r="E64" s="1" t="s">
        <v>148</v>
      </c>
      <c r="F64" s="1" t="s">
        <v>83</v>
      </c>
      <c r="G64" s="1" t="s">
        <v>310</v>
      </c>
      <c r="H64" s="11">
        <f>SUM(8143.18,76.82)</f>
        <v>8220</v>
      </c>
      <c r="I64" s="1" t="s">
        <v>150</v>
      </c>
      <c r="J64" s="12" t="s">
        <v>145</v>
      </c>
      <c r="K64" s="1" t="s">
        <v>138</v>
      </c>
      <c r="L64" s="11">
        <f>SUM(8143.18,76.82)</f>
        <v>8220</v>
      </c>
      <c r="M64" s="11">
        <f>SUM(8143.18,76.82)</f>
        <v>8220</v>
      </c>
      <c r="N64" s="19">
        <v>253551000105</v>
      </c>
      <c r="O64" s="1" t="s">
        <v>308</v>
      </c>
      <c r="P64" s="1" t="s">
        <v>311</v>
      </c>
      <c r="Q64" s="22">
        <v>243306</v>
      </c>
      <c r="R64" s="22">
        <v>243311</v>
      </c>
    </row>
    <row r="65" spans="1:18" ht="21">
      <c r="A65" s="12">
        <v>2566</v>
      </c>
      <c r="B65" s="1" t="s">
        <v>516</v>
      </c>
      <c r="C65" s="20" t="s">
        <v>146</v>
      </c>
      <c r="D65" s="1" t="s">
        <v>147</v>
      </c>
      <c r="E65" s="1" t="s">
        <v>148</v>
      </c>
      <c r="F65" s="1" t="s">
        <v>83</v>
      </c>
      <c r="G65" s="1" t="s">
        <v>312</v>
      </c>
      <c r="H65" s="11">
        <f>SUM(13789.91,130.09)</f>
        <v>13920</v>
      </c>
      <c r="I65" s="1" t="s">
        <v>150</v>
      </c>
      <c r="J65" s="12" t="s">
        <v>145</v>
      </c>
      <c r="K65" s="1" t="s">
        <v>138</v>
      </c>
      <c r="L65" s="11">
        <f>SUM(13789.91,130.09)</f>
        <v>13920</v>
      </c>
      <c r="M65" s="11">
        <f>SUM(13789.91,130.09)</f>
        <v>13920</v>
      </c>
      <c r="N65" s="19">
        <v>125560031304</v>
      </c>
      <c r="O65" s="1" t="s">
        <v>378</v>
      </c>
      <c r="P65" s="1" t="s">
        <v>313</v>
      </c>
      <c r="Q65" s="22">
        <v>243314</v>
      </c>
      <c r="R65" s="22">
        <v>243319</v>
      </c>
    </row>
    <row r="66" spans="1:18" ht="21">
      <c r="A66" s="12">
        <v>2566</v>
      </c>
      <c r="B66" s="1" t="s">
        <v>516</v>
      </c>
      <c r="C66" s="20" t="s">
        <v>146</v>
      </c>
      <c r="D66" s="1" t="s">
        <v>147</v>
      </c>
      <c r="E66" s="1" t="s">
        <v>148</v>
      </c>
      <c r="F66" s="1" t="s">
        <v>83</v>
      </c>
      <c r="G66" s="1" t="s">
        <v>312</v>
      </c>
      <c r="H66" s="11">
        <f>SUM(123552,1248)</f>
        <v>124800</v>
      </c>
      <c r="I66" s="1" t="s">
        <v>150</v>
      </c>
      <c r="J66" s="12" t="s">
        <v>145</v>
      </c>
      <c r="K66" s="1" t="s">
        <v>138</v>
      </c>
      <c r="L66" s="11">
        <f>SUM(123552,1248)</f>
        <v>124800</v>
      </c>
      <c r="M66" s="11">
        <f>SUM(123552,1248)</f>
        <v>124800</v>
      </c>
      <c r="N66" s="19">
        <v>125560031304</v>
      </c>
      <c r="O66" s="1" t="s">
        <v>378</v>
      </c>
      <c r="P66" s="1" t="s">
        <v>314</v>
      </c>
      <c r="Q66" s="22">
        <v>243314</v>
      </c>
      <c r="R66" s="22">
        <v>243319</v>
      </c>
    </row>
    <row r="67" spans="1:18" ht="21">
      <c r="A67" s="12">
        <v>2566</v>
      </c>
      <c r="B67" s="1" t="s">
        <v>516</v>
      </c>
      <c r="C67" s="20" t="s">
        <v>146</v>
      </c>
      <c r="D67" s="1" t="s">
        <v>147</v>
      </c>
      <c r="E67" s="1" t="s">
        <v>148</v>
      </c>
      <c r="F67" s="1" t="s">
        <v>83</v>
      </c>
      <c r="G67" s="1" t="s">
        <v>315</v>
      </c>
      <c r="H67" s="11">
        <f>SUM(346005,3495)</f>
        <v>349500</v>
      </c>
      <c r="I67" s="1" t="s">
        <v>150</v>
      </c>
      <c r="J67" s="12" t="s">
        <v>145</v>
      </c>
      <c r="K67" s="1" t="s">
        <v>138</v>
      </c>
      <c r="L67" s="11">
        <f>SUM(346005,3495)</f>
        <v>349500</v>
      </c>
      <c r="M67" s="11">
        <f>SUM(346005,3495)</f>
        <v>349500</v>
      </c>
      <c r="N67" s="19">
        <v>3251200122308</v>
      </c>
      <c r="O67" s="1" t="s">
        <v>316</v>
      </c>
      <c r="P67" s="1" t="s">
        <v>317</v>
      </c>
      <c r="Q67" s="22">
        <v>243301</v>
      </c>
      <c r="R67" s="22">
        <v>243361</v>
      </c>
    </row>
    <row r="68" spans="1:18" ht="21">
      <c r="A68" s="12">
        <v>2566</v>
      </c>
      <c r="B68" s="1" t="s">
        <v>516</v>
      </c>
      <c r="C68" s="20" t="s">
        <v>146</v>
      </c>
      <c r="D68" s="1" t="s">
        <v>147</v>
      </c>
      <c r="E68" s="1" t="s">
        <v>148</v>
      </c>
      <c r="F68" s="1" t="s">
        <v>83</v>
      </c>
      <c r="G68" s="1" t="s">
        <v>318</v>
      </c>
      <c r="H68" s="11">
        <f>SUM(22289.72,210.28)</f>
        <v>22500</v>
      </c>
      <c r="I68" s="1" t="s">
        <v>150</v>
      </c>
      <c r="J68" s="12" t="s">
        <v>145</v>
      </c>
      <c r="K68" s="1" t="s">
        <v>138</v>
      </c>
      <c r="L68" s="11">
        <f>SUM(22289.72,210.28)</f>
        <v>22500</v>
      </c>
      <c r="M68" s="11">
        <f>SUM(22289.72,210.28)</f>
        <v>22500</v>
      </c>
      <c r="N68" s="19">
        <v>255547000475</v>
      </c>
      <c r="O68" s="1" t="s">
        <v>274</v>
      </c>
      <c r="P68" s="1" t="s">
        <v>319</v>
      </c>
      <c r="Q68" s="22">
        <v>243313</v>
      </c>
      <c r="R68" s="22">
        <v>243320</v>
      </c>
    </row>
    <row r="69" spans="1:18" ht="21">
      <c r="A69" s="12">
        <v>2566</v>
      </c>
      <c r="B69" s="1" t="s">
        <v>516</v>
      </c>
      <c r="C69" s="20" t="s">
        <v>146</v>
      </c>
      <c r="D69" s="1" t="s">
        <v>147</v>
      </c>
      <c r="E69" s="1" t="s">
        <v>148</v>
      </c>
      <c r="F69" s="1" t="s">
        <v>83</v>
      </c>
      <c r="G69" s="1" t="s">
        <v>320</v>
      </c>
      <c r="H69" s="11">
        <f>SUM(12878.5,121.5)</f>
        <v>13000</v>
      </c>
      <c r="I69" s="1" t="s">
        <v>150</v>
      </c>
      <c r="J69" s="12" t="s">
        <v>145</v>
      </c>
      <c r="K69" s="1" t="s">
        <v>138</v>
      </c>
      <c r="L69" s="11">
        <f>SUM(12878.5,121.5)</f>
        <v>13000</v>
      </c>
      <c r="M69" s="11">
        <f>SUM(12878.5,121.5)</f>
        <v>13000</v>
      </c>
      <c r="N69" s="19">
        <v>255547000475</v>
      </c>
      <c r="O69" s="1" t="s">
        <v>274</v>
      </c>
      <c r="P69" s="1" t="s">
        <v>321</v>
      </c>
      <c r="Q69" s="22">
        <v>243313</v>
      </c>
      <c r="R69" s="22">
        <v>243261</v>
      </c>
    </row>
    <row r="70" spans="1:18" ht="21">
      <c r="A70" s="12">
        <v>2566</v>
      </c>
      <c r="B70" s="1" t="s">
        <v>516</v>
      </c>
      <c r="C70" s="20" t="s">
        <v>146</v>
      </c>
      <c r="D70" s="1" t="s">
        <v>147</v>
      </c>
      <c r="E70" s="1" t="s">
        <v>148</v>
      </c>
      <c r="F70" s="1" t="s">
        <v>83</v>
      </c>
      <c r="G70" s="1" t="s">
        <v>322</v>
      </c>
      <c r="H70" s="11">
        <f>SUM(12680.4,119.62)</f>
        <v>12800.02</v>
      </c>
      <c r="I70" s="1" t="s">
        <v>150</v>
      </c>
      <c r="J70" s="12" t="s">
        <v>145</v>
      </c>
      <c r="K70" s="1" t="s">
        <v>138</v>
      </c>
      <c r="L70" s="11">
        <f>SUM(12680.4,119.62)</f>
        <v>12800.02</v>
      </c>
      <c r="M70" s="11">
        <f>SUM(12680.4,119.62)</f>
        <v>12800.02</v>
      </c>
      <c r="N70" s="19">
        <v>255560001609</v>
      </c>
      <c r="O70" s="1" t="s">
        <v>302</v>
      </c>
      <c r="P70" s="1" t="s">
        <v>323</v>
      </c>
      <c r="Q70" s="22">
        <v>243326</v>
      </c>
      <c r="R70" s="22">
        <v>243333</v>
      </c>
    </row>
    <row r="71" spans="1:18" ht="21">
      <c r="A71" s="12">
        <v>2566</v>
      </c>
      <c r="B71" s="1" t="s">
        <v>516</v>
      </c>
      <c r="C71" s="20" t="s">
        <v>146</v>
      </c>
      <c r="D71" s="1" t="s">
        <v>147</v>
      </c>
      <c r="E71" s="1" t="s">
        <v>148</v>
      </c>
      <c r="F71" s="1" t="s">
        <v>83</v>
      </c>
      <c r="G71" s="1" t="s">
        <v>325</v>
      </c>
      <c r="H71" s="11">
        <f>SUM(26712,252)</f>
        <v>26964</v>
      </c>
      <c r="I71" s="1" t="s">
        <v>150</v>
      </c>
      <c r="J71" s="12" t="s">
        <v>145</v>
      </c>
      <c r="K71" s="1" t="s">
        <v>138</v>
      </c>
      <c r="L71" s="11">
        <f>SUM(26712,252)</f>
        <v>26964</v>
      </c>
      <c r="M71" s="11">
        <f>SUM(26712,252)</f>
        <v>26964</v>
      </c>
      <c r="N71" s="19">
        <v>255539000461</v>
      </c>
      <c r="O71" s="1" t="s">
        <v>381</v>
      </c>
      <c r="P71" s="1" t="s">
        <v>326</v>
      </c>
      <c r="Q71" s="22">
        <v>243328</v>
      </c>
      <c r="R71" s="22">
        <v>243340</v>
      </c>
    </row>
    <row r="72" spans="1:18" ht="21">
      <c r="A72" s="12">
        <v>2566</v>
      </c>
      <c r="B72" s="1" t="s">
        <v>516</v>
      </c>
      <c r="C72" s="20" t="s">
        <v>146</v>
      </c>
      <c r="D72" s="1" t="s">
        <v>147</v>
      </c>
      <c r="E72" s="1" t="s">
        <v>148</v>
      </c>
      <c r="F72" s="1" t="s">
        <v>83</v>
      </c>
      <c r="G72" s="1" t="s">
        <v>327</v>
      </c>
      <c r="H72" s="11">
        <f>SUM(487179,4921)</f>
        <v>492100</v>
      </c>
      <c r="I72" s="1" t="s">
        <v>150</v>
      </c>
      <c r="J72" s="12" t="s">
        <v>145</v>
      </c>
      <c r="K72" s="1" t="s">
        <v>138</v>
      </c>
      <c r="L72" s="11">
        <f>SUM(487179,4921)</f>
        <v>492100</v>
      </c>
      <c r="M72" s="11">
        <f>SUM(487179,4921)</f>
        <v>492100</v>
      </c>
      <c r="N72" s="19">
        <v>3500100048081</v>
      </c>
      <c r="O72" s="1" t="s">
        <v>328</v>
      </c>
      <c r="P72" s="1" t="s">
        <v>329</v>
      </c>
      <c r="Q72" s="22">
        <v>243312</v>
      </c>
      <c r="R72" s="22">
        <v>243372</v>
      </c>
    </row>
    <row r="73" spans="1:18" ht="21">
      <c r="A73" s="12">
        <v>2566</v>
      </c>
      <c r="B73" s="1" t="s">
        <v>516</v>
      </c>
      <c r="C73" s="20" t="s">
        <v>146</v>
      </c>
      <c r="D73" s="1" t="s">
        <v>147</v>
      </c>
      <c r="E73" s="1" t="s">
        <v>148</v>
      </c>
      <c r="F73" s="1" t="s">
        <v>83</v>
      </c>
      <c r="G73" s="1" t="s">
        <v>331</v>
      </c>
      <c r="H73" s="11">
        <f>SUM(19780.2,199.8)</f>
        <v>19980</v>
      </c>
      <c r="I73" s="1" t="s">
        <v>150</v>
      </c>
      <c r="J73" s="12" t="s">
        <v>145</v>
      </c>
      <c r="K73" s="1" t="s">
        <v>138</v>
      </c>
      <c r="L73" s="11">
        <f>SUM(19780.2,199.8)</f>
        <v>19980</v>
      </c>
      <c r="M73" s="11">
        <f>SUM(19780.2,199.8)</f>
        <v>19980</v>
      </c>
      <c r="N73" s="19">
        <v>1160600034825</v>
      </c>
      <c r="O73" s="1" t="s">
        <v>332</v>
      </c>
      <c r="P73" s="1" t="s">
        <v>333</v>
      </c>
      <c r="Q73" s="22">
        <v>243340</v>
      </c>
      <c r="R73" s="22">
        <v>243347</v>
      </c>
    </row>
    <row r="74" spans="1:18" ht="21">
      <c r="A74" s="12">
        <v>2566</v>
      </c>
      <c r="B74" s="1" t="s">
        <v>516</v>
      </c>
      <c r="C74" s="20" t="s">
        <v>146</v>
      </c>
      <c r="D74" s="1" t="s">
        <v>147</v>
      </c>
      <c r="E74" s="1" t="s">
        <v>148</v>
      </c>
      <c r="F74" s="1" t="s">
        <v>83</v>
      </c>
      <c r="G74" s="1" t="s">
        <v>330</v>
      </c>
      <c r="H74" s="11">
        <f>SUM(172998.27)</f>
        <v>172998.27</v>
      </c>
      <c r="I74" s="1" t="s">
        <v>150</v>
      </c>
      <c r="J74" s="12" t="s">
        <v>145</v>
      </c>
      <c r="K74" s="1" t="s">
        <v>138</v>
      </c>
      <c r="L74" s="11">
        <f>SUM(172998.27)</f>
        <v>172998.27</v>
      </c>
      <c r="M74" s="11">
        <f>SUM(172998.27)</f>
        <v>172998.27</v>
      </c>
      <c r="N74" s="18">
        <v>994000287119</v>
      </c>
      <c r="O74" s="1" t="s">
        <v>154</v>
      </c>
      <c r="P74" s="1" t="s">
        <v>334</v>
      </c>
      <c r="Q74" s="22">
        <v>243332</v>
      </c>
      <c r="R74" s="22">
        <v>243340</v>
      </c>
    </row>
    <row r="75" spans="1:18" ht="21">
      <c r="A75" s="12">
        <v>2566</v>
      </c>
      <c r="B75" s="1" t="s">
        <v>516</v>
      </c>
      <c r="C75" s="20" t="s">
        <v>146</v>
      </c>
      <c r="D75" s="1" t="s">
        <v>147</v>
      </c>
      <c r="E75" s="1" t="s">
        <v>148</v>
      </c>
      <c r="F75" s="1" t="s">
        <v>83</v>
      </c>
      <c r="G75" s="1" t="s">
        <v>335</v>
      </c>
      <c r="H75" s="11">
        <f>SUM(27186.72)</f>
        <v>27186.72</v>
      </c>
      <c r="I75" s="1" t="s">
        <v>150</v>
      </c>
      <c r="J75" s="12" t="s">
        <v>145</v>
      </c>
      <c r="K75" s="1" t="s">
        <v>138</v>
      </c>
      <c r="L75" s="11">
        <f>SUM(27186.72)</f>
        <v>27186.72</v>
      </c>
      <c r="M75" s="11">
        <f>SUM(27186.72)</f>
        <v>27186.72</v>
      </c>
      <c r="N75" s="18">
        <v>994000287119</v>
      </c>
      <c r="O75" s="1" t="s">
        <v>154</v>
      </c>
      <c r="P75" s="1" t="s">
        <v>336</v>
      </c>
      <c r="Q75" s="22">
        <v>243332</v>
      </c>
      <c r="R75" s="22">
        <v>243371</v>
      </c>
    </row>
    <row r="76" spans="1:18" ht="21">
      <c r="A76" s="12">
        <v>2566</v>
      </c>
      <c r="B76" s="1" t="s">
        <v>516</v>
      </c>
      <c r="C76" s="20" t="s">
        <v>146</v>
      </c>
      <c r="D76" s="1" t="s">
        <v>147</v>
      </c>
      <c r="E76" s="1" t="s">
        <v>148</v>
      </c>
      <c r="F76" s="1" t="s">
        <v>83</v>
      </c>
      <c r="G76" s="1" t="s">
        <v>337</v>
      </c>
      <c r="H76" s="11">
        <f>SUM(93852,948)</f>
        <v>94800</v>
      </c>
      <c r="I76" s="1" t="s">
        <v>150</v>
      </c>
      <c r="J76" s="12" t="s">
        <v>145</v>
      </c>
      <c r="K76" s="1" t="s">
        <v>138</v>
      </c>
      <c r="L76" s="11">
        <f>SUM(93852,948)</f>
        <v>94800</v>
      </c>
      <c r="M76" s="11">
        <f>SUM(93852,948)</f>
        <v>94800</v>
      </c>
      <c r="N76" s="19">
        <v>3500100048081</v>
      </c>
      <c r="O76" s="1" t="s">
        <v>328</v>
      </c>
      <c r="P76" s="1" t="s">
        <v>338</v>
      </c>
      <c r="Q76" s="22">
        <v>243348</v>
      </c>
      <c r="R76" s="22">
        <v>243391</v>
      </c>
    </row>
    <row r="77" spans="1:18" ht="21">
      <c r="A77" s="12">
        <v>2566</v>
      </c>
      <c r="B77" s="1" t="s">
        <v>516</v>
      </c>
      <c r="C77" s="20" t="s">
        <v>146</v>
      </c>
      <c r="D77" s="1" t="s">
        <v>147</v>
      </c>
      <c r="E77" s="1" t="s">
        <v>148</v>
      </c>
      <c r="F77" s="1" t="s">
        <v>83</v>
      </c>
      <c r="G77" s="1" t="s">
        <v>339</v>
      </c>
      <c r="H77" s="11">
        <f>SUM(37620,380)</f>
        <v>38000</v>
      </c>
      <c r="I77" s="1" t="s">
        <v>150</v>
      </c>
      <c r="J77" s="12" t="s">
        <v>145</v>
      </c>
      <c r="K77" s="1" t="s">
        <v>138</v>
      </c>
      <c r="L77" s="11">
        <f>SUM(37620,380)</f>
        <v>38000</v>
      </c>
      <c r="M77" s="11">
        <f>SUM(37620,380)</f>
        <v>38000</v>
      </c>
      <c r="N77" s="19">
        <v>1539900043000</v>
      </c>
      <c r="O77" s="1" t="s">
        <v>340</v>
      </c>
      <c r="P77" s="1" t="s">
        <v>341</v>
      </c>
      <c r="Q77" s="22">
        <v>243332</v>
      </c>
      <c r="R77" s="22">
        <v>243392</v>
      </c>
    </row>
    <row r="78" spans="1:18" ht="21">
      <c r="A78" s="12">
        <v>2566</v>
      </c>
      <c r="B78" s="1" t="s">
        <v>516</v>
      </c>
      <c r="C78" s="20" t="s">
        <v>146</v>
      </c>
      <c r="D78" s="1" t="s">
        <v>147</v>
      </c>
      <c r="E78" s="1" t="s">
        <v>148</v>
      </c>
      <c r="F78" s="1" t="s">
        <v>83</v>
      </c>
      <c r="G78" s="1" t="s">
        <v>344</v>
      </c>
      <c r="H78" s="11">
        <f>SUM(8363.52,84.48)</f>
        <v>8448</v>
      </c>
      <c r="I78" s="1" t="s">
        <v>150</v>
      </c>
      <c r="J78" s="12" t="s">
        <v>145</v>
      </c>
      <c r="K78" s="1" t="s">
        <v>138</v>
      </c>
      <c r="L78" s="11">
        <f>SUM(8363.52,84.48)</f>
        <v>8448</v>
      </c>
      <c r="M78" s="11">
        <f>SUM(8363.52,84.48)</f>
        <v>8448</v>
      </c>
      <c r="N78" s="19">
        <v>3250200972891</v>
      </c>
      <c r="O78" s="1" t="s">
        <v>165</v>
      </c>
      <c r="P78" s="1" t="s">
        <v>342</v>
      </c>
      <c r="Q78" s="22">
        <v>243350</v>
      </c>
      <c r="R78" s="22">
        <v>243357</v>
      </c>
    </row>
    <row r="79" spans="1:18" ht="21">
      <c r="A79" s="12">
        <v>2566</v>
      </c>
      <c r="B79" s="1" t="s">
        <v>516</v>
      </c>
      <c r="C79" s="20" t="s">
        <v>146</v>
      </c>
      <c r="D79" s="1" t="s">
        <v>147</v>
      </c>
      <c r="E79" s="1" t="s">
        <v>148</v>
      </c>
      <c r="F79" s="1" t="s">
        <v>83</v>
      </c>
      <c r="G79" s="1" t="s">
        <v>343</v>
      </c>
      <c r="H79" s="11">
        <f>SUM(12375,125)</f>
        <v>12500</v>
      </c>
      <c r="I79" s="1" t="s">
        <v>150</v>
      </c>
      <c r="J79" s="12" t="s">
        <v>145</v>
      </c>
      <c r="K79" s="1" t="s">
        <v>138</v>
      </c>
      <c r="L79" s="11">
        <f>SUM(12375,125)</f>
        <v>12500</v>
      </c>
      <c r="M79" s="11">
        <f>SUM(12375,125)</f>
        <v>12500</v>
      </c>
      <c r="N79" s="19">
        <v>3259900141914</v>
      </c>
      <c r="O79" s="1" t="s">
        <v>305</v>
      </c>
      <c r="P79" s="1" t="s">
        <v>345</v>
      </c>
      <c r="Q79" s="22">
        <v>243350</v>
      </c>
      <c r="R79" s="22">
        <v>243357</v>
      </c>
    </row>
    <row r="80" spans="1:18" ht="21">
      <c r="A80" s="12">
        <v>2566</v>
      </c>
      <c r="B80" s="1" t="s">
        <v>516</v>
      </c>
      <c r="C80" s="20" t="s">
        <v>146</v>
      </c>
      <c r="D80" s="1" t="s">
        <v>147</v>
      </c>
      <c r="E80" s="1" t="s">
        <v>148</v>
      </c>
      <c r="F80" s="1" t="s">
        <v>83</v>
      </c>
      <c r="G80" s="1" t="s">
        <v>347</v>
      </c>
      <c r="H80" s="11">
        <f>SUM(395505,3995)</f>
        <v>399500</v>
      </c>
      <c r="I80" s="1" t="s">
        <v>150</v>
      </c>
      <c r="J80" s="12" t="s">
        <v>145</v>
      </c>
      <c r="K80" s="1" t="s">
        <v>138</v>
      </c>
      <c r="L80" s="11">
        <f>SUM(395505,3995)</f>
        <v>399500</v>
      </c>
      <c r="M80" s="11">
        <f>SUM(395505,3995)</f>
        <v>399500</v>
      </c>
      <c r="N80" s="19">
        <v>3500100048081</v>
      </c>
      <c r="O80" s="1" t="s">
        <v>328</v>
      </c>
      <c r="P80" s="1" t="s">
        <v>349</v>
      </c>
      <c r="Q80" s="22">
        <v>243343</v>
      </c>
      <c r="R80" s="22">
        <v>243403</v>
      </c>
    </row>
    <row r="81" spans="1:18" ht="21">
      <c r="A81" s="12">
        <v>2566</v>
      </c>
      <c r="B81" s="1" t="s">
        <v>516</v>
      </c>
      <c r="C81" s="20" t="s">
        <v>146</v>
      </c>
      <c r="D81" s="1" t="s">
        <v>147</v>
      </c>
      <c r="E81" s="1" t="s">
        <v>148</v>
      </c>
      <c r="F81" s="1" t="s">
        <v>83</v>
      </c>
      <c r="G81" s="1" t="s">
        <v>346</v>
      </c>
      <c r="H81" s="11">
        <f>SUM(395505,3995)</f>
        <v>399500</v>
      </c>
      <c r="I81" s="1" t="s">
        <v>150</v>
      </c>
      <c r="J81" s="12" t="s">
        <v>145</v>
      </c>
      <c r="K81" s="1" t="s">
        <v>138</v>
      </c>
      <c r="L81" s="11">
        <f>SUM(395505,3995)</f>
        <v>399500</v>
      </c>
      <c r="M81" s="11">
        <f>SUM(395505,3995)</f>
        <v>399500</v>
      </c>
      <c r="N81" s="19">
        <v>1249900157792</v>
      </c>
      <c r="O81" s="1" t="s">
        <v>348</v>
      </c>
      <c r="P81" s="1" t="s">
        <v>350</v>
      </c>
      <c r="Q81" s="22">
        <v>243343</v>
      </c>
      <c r="R81" s="22">
        <v>243403</v>
      </c>
    </row>
    <row r="82" spans="1:18" ht="21">
      <c r="A82" s="12">
        <v>2566</v>
      </c>
      <c r="B82" s="1" t="s">
        <v>516</v>
      </c>
      <c r="C82" s="20" t="s">
        <v>146</v>
      </c>
      <c r="D82" s="1" t="s">
        <v>147</v>
      </c>
      <c r="E82" s="1" t="s">
        <v>148</v>
      </c>
      <c r="F82" s="1" t="s">
        <v>83</v>
      </c>
      <c r="G82" s="1" t="s">
        <v>351</v>
      </c>
      <c r="H82" s="11">
        <f>SUM(29700,300)</f>
        <v>30000</v>
      </c>
      <c r="I82" s="1" t="s">
        <v>150</v>
      </c>
      <c r="J82" s="12" t="s">
        <v>145</v>
      </c>
      <c r="K82" s="1" t="s">
        <v>138</v>
      </c>
      <c r="L82" s="11">
        <f>SUM(29700,300)</f>
        <v>30000</v>
      </c>
      <c r="M82" s="11">
        <f>SUM(29700,300)</f>
        <v>30000</v>
      </c>
      <c r="N82" s="19">
        <v>1259900031063</v>
      </c>
      <c r="O82" s="1" t="s">
        <v>216</v>
      </c>
      <c r="P82" s="1" t="s">
        <v>352</v>
      </c>
      <c r="Q82" s="22">
        <v>243350</v>
      </c>
      <c r="R82" s="22">
        <v>243356</v>
      </c>
    </row>
    <row r="83" spans="1:18" ht="21">
      <c r="A83" s="12">
        <v>2566</v>
      </c>
      <c r="B83" s="1" t="s">
        <v>516</v>
      </c>
      <c r="C83" s="20" t="s">
        <v>146</v>
      </c>
      <c r="D83" s="1" t="s">
        <v>147</v>
      </c>
      <c r="E83" s="1" t="s">
        <v>148</v>
      </c>
      <c r="F83" s="1" t="s">
        <v>83</v>
      </c>
      <c r="G83" s="1" t="s">
        <v>356</v>
      </c>
      <c r="H83" s="11">
        <f>SUM(11880,120)</f>
        <v>12000</v>
      </c>
      <c r="I83" s="1" t="s">
        <v>150</v>
      </c>
      <c r="J83" s="12" t="s">
        <v>145</v>
      </c>
      <c r="K83" s="1" t="s">
        <v>138</v>
      </c>
      <c r="L83" s="11">
        <f>SUM(11880,120)</f>
        <v>12000</v>
      </c>
      <c r="M83" s="11">
        <f>SUM(11880,120)</f>
        <v>12000</v>
      </c>
      <c r="N83" s="19">
        <v>3250300273625</v>
      </c>
      <c r="O83" s="1" t="s">
        <v>307</v>
      </c>
      <c r="P83" s="1" t="s">
        <v>353</v>
      </c>
      <c r="Q83" s="22">
        <v>243350</v>
      </c>
      <c r="R83" s="22">
        <v>243356</v>
      </c>
    </row>
    <row r="84" spans="1:18" ht="21">
      <c r="A84" s="12">
        <v>2566</v>
      </c>
      <c r="B84" s="1" t="s">
        <v>516</v>
      </c>
      <c r="C84" s="20" t="s">
        <v>146</v>
      </c>
      <c r="D84" s="1" t="s">
        <v>147</v>
      </c>
      <c r="E84" s="1" t="s">
        <v>148</v>
      </c>
      <c r="F84" s="1" t="s">
        <v>83</v>
      </c>
      <c r="G84" s="1" t="s">
        <v>355</v>
      </c>
      <c r="H84" s="11">
        <f>SUM(22260,210)</f>
        <v>22470</v>
      </c>
      <c r="I84" s="1" t="s">
        <v>150</v>
      </c>
      <c r="J84" s="12" t="s">
        <v>145</v>
      </c>
      <c r="K84" s="1" t="s">
        <v>138</v>
      </c>
      <c r="L84" s="11">
        <f>SUM(22260,210)</f>
        <v>22470</v>
      </c>
      <c r="M84" s="11">
        <f>SUM(22260,210)</f>
        <v>22470</v>
      </c>
      <c r="N84" s="19">
        <v>3110200122081</v>
      </c>
      <c r="O84" s="1" t="s">
        <v>207</v>
      </c>
      <c r="P84" s="1" t="s">
        <v>358</v>
      </c>
      <c r="Q84" s="22">
        <v>243353</v>
      </c>
      <c r="R84" s="22">
        <v>243360</v>
      </c>
    </row>
    <row r="85" spans="1:18" ht="21">
      <c r="A85" s="12">
        <v>2566</v>
      </c>
      <c r="B85" s="1" t="s">
        <v>516</v>
      </c>
      <c r="C85" s="20" t="s">
        <v>146</v>
      </c>
      <c r="D85" s="1" t="s">
        <v>147</v>
      </c>
      <c r="E85" s="1" t="s">
        <v>148</v>
      </c>
      <c r="F85" s="1" t="s">
        <v>83</v>
      </c>
      <c r="G85" s="1" t="s">
        <v>354</v>
      </c>
      <c r="H85" s="11">
        <f>SUM(48193.2,486.8)</f>
        <v>48680</v>
      </c>
      <c r="I85" s="1" t="s">
        <v>150</v>
      </c>
      <c r="J85" s="12" t="s">
        <v>145</v>
      </c>
      <c r="K85" s="1" t="s">
        <v>138</v>
      </c>
      <c r="L85" s="11">
        <f>SUM(48193.2,486.8)</f>
        <v>48680</v>
      </c>
      <c r="M85" s="11">
        <f>SUM(48193.2,486.8)</f>
        <v>48680</v>
      </c>
      <c r="N85" s="19">
        <v>1160600034825</v>
      </c>
      <c r="O85" s="1" t="s">
        <v>357</v>
      </c>
      <c r="P85" s="1" t="s">
        <v>359</v>
      </c>
      <c r="Q85" s="22">
        <v>243346</v>
      </c>
      <c r="R85" s="22">
        <v>243353</v>
      </c>
    </row>
    <row r="86" spans="1:18" ht="21">
      <c r="A86" s="12">
        <v>2566</v>
      </c>
      <c r="B86" s="1" t="s">
        <v>516</v>
      </c>
      <c r="C86" s="20" t="s">
        <v>146</v>
      </c>
      <c r="D86" s="1" t="s">
        <v>147</v>
      </c>
      <c r="E86" s="1" t="s">
        <v>148</v>
      </c>
      <c r="F86" s="1" t="s">
        <v>83</v>
      </c>
      <c r="G86" s="1" t="s">
        <v>360</v>
      </c>
      <c r="H86" s="11">
        <f>SUM(50523.36,476.64)</f>
        <v>51000</v>
      </c>
      <c r="I86" s="1" t="s">
        <v>150</v>
      </c>
      <c r="J86" s="12" t="s">
        <v>145</v>
      </c>
      <c r="K86" s="1" t="s">
        <v>138</v>
      </c>
      <c r="L86" s="11">
        <f>SUM(50523.36,476.64)</f>
        <v>51000</v>
      </c>
      <c r="M86" s="11">
        <f>SUM(50523.36,476.64)</f>
        <v>51000</v>
      </c>
      <c r="N86" s="19">
        <v>103560014262</v>
      </c>
      <c r="O86" s="1" t="s">
        <v>361</v>
      </c>
      <c r="P86" s="1" t="s">
        <v>362</v>
      </c>
      <c r="Q86" s="22">
        <v>243363</v>
      </c>
      <c r="R86" s="22">
        <v>243370</v>
      </c>
    </row>
    <row r="87" spans="1:18" ht="21">
      <c r="A87" s="12">
        <v>2566</v>
      </c>
      <c r="B87" s="1" t="s">
        <v>516</v>
      </c>
      <c r="C87" s="20" t="s">
        <v>146</v>
      </c>
      <c r="D87" s="1" t="s">
        <v>147</v>
      </c>
      <c r="E87" s="1" t="s">
        <v>148</v>
      </c>
      <c r="F87" s="1" t="s">
        <v>83</v>
      </c>
      <c r="G87" s="1" t="s">
        <v>364</v>
      </c>
      <c r="H87" s="11">
        <f>SUM(14553,147)</f>
        <v>14700</v>
      </c>
      <c r="I87" s="1" t="s">
        <v>150</v>
      </c>
      <c r="J87" s="12" t="s">
        <v>145</v>
      </c>
      <c r="K87" s="1" t="s">
        <v>138</v>
      </c>
      <c r="L87" s="11">
        <f>SUM(14553,147)</f>
        <v>14700</v>
      </c>
      <c r="M87" s="11">
        <f>SUM(14553,147)</f>
        <v>14700</v>
      </c>
      <c r="N87" s="18">
        <v>3320101166470</v>
      </c>
      <c r="O87" s="1" t="s">
        <v>365</v>
      </c>
      <c r="P87" s="1" t="s">
        <v>366</v>
      </c>
      <c r="Q87" s="22">
        <v>243367</v>
      </c>
      <c r="R87" s="22">
        <v>243372</v>
      </c>
    </row>
    <row r="88" spans="1:18" ht="21">
      <c r="A88" s="12">
        <v>2566</v>
      </c>
      <c r="B88" s="1" t="s">
        <v>516</v>
      </c>
      <c r="C88" s="20" t="s">
        <v>146</v>
      </c>
      <c r="D88" s="1" t="s">
        <v>147</v>
      </c>
      <c r="E88" s="1" t="s">
        <v>148</v>
      </c>
      <c r="F88" s="1" t="s">
        <v>83</v>
      </c>
      <c r="G88" s="1" t="s">
        <v>367</v>
      </c>
      <c r="H88" s="11">
        <f>SUM(80169.93)</f>
        <v>80169.93</v>
      </c>
      <c r="I88" s="1" t="s">
        <v>150</v>
      </c>
      <c r="J88" s="12" t="s">
        <v>145</v>
      </c>
      <c r="K88" s="1" t="s">
        <v>138</v>
      </c>
      <c r="L88" s="11">
        <f>SUM(80169.93)</f>
        <v>80169.93</v>
      </c>
      <c r="M88" s="11">
        <f>SUM(80169.93)</f>
        <v>80169.93</v>
      </c>
      <c r="N88" s="18">
        <v>994000287119</v>
      </c>
      <c r="O88" s="1" t="s">
        <v>154</v>
      </c>
      <c r="P88" s="1" t="s">
        <v>369</v>
      </c>
      <c r="Q88" s="22">
        <v>243186</v>
      </c>
      <c r="R88" s="22">
        <v>243192</v>
      </c>
    </row>
    <row r="89" spans="1:18" ht="21">
      <c r="A89" s="12">
        <v>2566</v>
      </c>
      <c r="B89" s="1" t="s">
        <v>516</v>
      </c>
      <c r="C89" s="20" t="s">
        <v>146</v>
      </c>
      <c r="D89" s="1" t="s">
        <v>147</v>
      </c>
      <c r="E89" s="1" t="s">
        <v>148</v>
      </c>
      <c r="F89" s="1" t="s">
        <v>83</v>
      </c>
      <c r="G89" s="1" t="s">
        <v>368</v>
      </c>
      <c r="H89" s="11">
        <f>SUM(15739.68)</f>
        <v>15739.68</v>
      </c>
      <c r="I89" s="1" t="s">
        <v>150</v>
      </c>
      <c r="J89" s="12" t="s">
        <v>145</v>
      </c>
      <c r="K89" s="1" t="s">
        <v>138</v>
      </c>
      <c r="L89" s="11">
        <f>SUM(15739.68)</f>
        <v>15739.68</v>
      </c>
      <c r="M89" s="11">
        <f>SUM(15739.68)</f>
        <v>15739.68</v>
      </c>
      <c r="N89" s="18">
        <v>994000287119</v>
      </c>
      <c r="O89" s="1" t="s">
        <v>154</v>
      </c>
      <c r="P89" s="1" t="s">
        <v>370</v>
      </c>
      <c r="Q89" s="22">
        <v>243395</v>
      </c>
      <c r="R89" s="22">
        <v>243399</v>
      </c>
    </row>
    <row r="90" spans="1:18" ht="21">
      <c r="A90" s="12">
        <v>2566</v>
      </c>
      <c r="B90" s="1" t="s">
        <v>516</v>
      </c>
      <c r="C90" s="20" t="s">
        <v>146</v>
      </c>
      <c r="D90" s="1" t="s">
        <v>147</v>
      </c>
      <c r="E90" s="1" t="s">
        <v>148</v>
      </c>
      <c r="F90" s="1" t="s">
        <v>83</v>
      </c>
      <c r="G90" s="1" t="s">
        <v>371</v>
      </c>
      <c r="H90" s="11">
        <f>SUM(17336.45,163.55)</f>
        <v>17500</v>
      </c>
      <c r="I90" s="1" t="s">
        <v>150</v>
      </c>
      <c r="J90" s="12" t="s">
        <v>145</v>
      </c>
      <c r="K90" s="1" t="s">
        <v>138</v>
      </c>
      <c r="L90" s="11">
        <f>SUM(17336.45,163.55)</f>
        <v>17500</v>
      </c>
      <c r="M90" s="11">
        <f>SUM(17336.45,163.55)</f>
        <v>17500</v>
      </c>
      <c r="N90" s="18">
        <v>253557001201</v>
      </c>
      <c r="O90" s="1" t="s">
        <v>372</v>
      </c>
      <c r="P90" s="1" t="s">
        <v>373</v>
      </c>
      <c r="Q90" s="22">
        <v>243376</v>
      </c>
      <c r="R90" s="22">
        <v>243406</v>
      </c>
    </row>
    <row r="91" spans="1:18" ht="21">
      <c r="A91" s="12">
        <v>2566</v>
      </c>
      <c r="B91" s="1" t="s">
        <v>516</v>
      </c>
      <c r="C91" s="20" t="s">
        <v>146</v>
      </c>
      <c r="D91" s="1" t="s">
        <v>147</v>
      </c>
      <c r="E91" s="1" t="s">
        <v>148</v>
      </c>
      <c r="F91" s="1" t="s">
        <v>83</v>
      </c>
      <c r="G91" s="1" t="s">
        <v>374</v>
      </c>
      <c r="H91" s="11">
        <f>SUM(7177.5,72.5)</f>
        <v>7250</v>
      </c>
      <c r="I91" s="1" t="s">
        <v>150</v>
      </c>
      <c r="J91" s="12" t="s">
        <v>145</v>
      </c>
      <c r="K91" s="1" t="s">
        <v>138</v>
      </c>
      <c r="L91" s="11">
        <f>SUM(7177.5,72.5)</f>
        <v>7250</v>
      </c>
      <c r="M91" s="11">
        <f>SUM(7177.5,72.5)</f>
        <v>7250</v>
      </c>
      <c r="N91" s="19">
        <v>1249900157792</v>
      </c>
      <c r="O91" s="1" t="s">
        <v>508</v>
      </c>
      <c r="P91" s="1" t="s">
        <v>375</v>
      </c>
      <c r="Q91" s="22">
        <v>243384</v>
      </c>
      <c r="R91" s="22">
        <v>243389</v>
      </c>
    </row>
    <row r="92" spans="1:18" ht="21">
      <c r="A92" s="12">
        <v>2566</v>
      </c>
      <c r="B92" s="1" t="s">
        <v>516</v>
      </c>
      <c r="C92" s="20" t="s">
        <v>146</v>
      </c>
      <c r="D92" s="1" t="s">
        <v>147</v>
      </c>
      <c r="E92" s="1" t="s">
        <v>148</v>
      </c>
      <c r="F92" s="1" t="s">
        <v>83</v>
      </c>
      <c r="G92" s="1" t="s">
        <v>382</v>
      </c>
      <c r="H92" s="11">
        <f>SUM(388080,3920)</f>
        <v>392000</v>
      </c>
      <c r="I92" s="1" t="s">
        <v>150</v>
      </c>
      <c r="J92" s="12" t="s">
        <v>145</v>
      </c>
      <c r="K92" s="1" t="s">
        <v>138</v>
      </c>
      <c r="L92" s="11">
        <f>SUM(388080,3920)</f>
        <v>392000</v>
      </c>
      <c r="M92" s="11">
        <f>SUM(388080,3920)</f>
        <v>392000</v>
      </c>
      <c r="N92" s="19">
        <v>1859900151578</v>
      </c>
      <c r="O92" s="1" t="s">
        <v>376</v>
      </c>
      <c r="P92" s="1" t="s">
        <v>377</v>
      </c>
      <c r="Q92" s="22">
        <v>243370</v>
      </c>
      <c r="R92" s="22">
        <v>243431</v>
      </c>
    </row>
    <row r="93" spans="1:18" ht="21">
      <c r="A93" s="12">
        <v>2566</v>
      </c>
      <c r="B93" s="1" t="s">
        <v>516</v>
      </c>
      <c r="C93" s="20" t="s">
        <v>146</v>
      </c>
      <c r="D93" s="1" t="s">
        <v>147</v>
      </c>
      <c r="E93" s="1" t="s">
        <v>148</v>
      </c>
      <c r="F93" s="1" t="s">
        <v>83</v>
      </c>
      <c r="G93" s="1" t="s">
        <v>383</v>
      </c>
      <c r="H93" s="11">
        <f>SUM(28700.1,289.9)</f>
        <v>28990</v>
      </c>
      <c r="I93" s="1" t="s">
        <v>150</v>
      </c>
      <c r="J93" s="12" t="s">
        <v>145</v>
      </c>
      <c r="K93" s="1" t="s">
        <v>138</v>
      </c>
      <c r="L93" s="11">
        <f>SUM(28700.1,289.9)</f>
        <v>28990</v>
      </c>
      <c r="M93" s="11">
        <f>SUM(28700.1,289.9)</f>
        <v>28990</v>
      </c>
      <c r="N93" s="19">
        <v>1420700008041</v>
      </c>
      <c r="O93" s="1" t="s">
        <v>431</v>
      </c>
      <c r="P93" s="1" t="s">
        <v>384</v>
      </c>
      <c r="Q93" s="22">
        <v>243402</v>
      </c>
      <c r="R93" s="22">
        <v>243417</v>
      </c>
    </row>
    <row r="94" spans="1:18" ht="21">
      <c r="A94" s="12">
        <v>2566</v>
      </c>
      <c r="B94" s="1" t="s">
        <v>516</v>
      </c>
      <c r="C94" s="20" t="s">
        <v>146</v>
      </c>
      <c r="D94" s="1" t="s">
        <v>147</v>
      </c>
      <c r="E94" s="1" t="s">
        <v>148</v>
      </c>
      <c r="F94" s="1" t="s">
        <v>83</v>
      </c>
      <c r="G94" s="1" t="s">
        <v>385</v>
      </c>
      <c r="H94" s="11">
        <f>SUM(23450.13,236.87)</f>
        <v>23687</v>
      </c>
      <c r="I94" s="1" t="s">
        <v>150</v>
      </c>
      <c r="J94" s="12" t="s">
        <v>145</v>
      </c>
      <c r="K94" s="1" t="s">
        <v>138</v>
      </c>
      <c r="L94" s="11">
        <f>SUM(23450.13,236.87)</f>
        <v>23687</v>
      </c>
      <c r="M94" s="11">
        <f>SUM(23450.13,236.87)</f>
        <v>23687</v>
      </c>
      <c r="N94" s="19">
        <v>1420700008041</v>
      </c>
      <c r="O94" s="1" t="s">
        <v>431</v>
      </c>
      <c r="P94" s="1" t="s">
        <v>386</v>
      </c>
      <c r="Q94" s="22">
        <v>243397</v>
      </c>
      <c r="R94" s="22">
        <v>243412</v>
      </c>
    </row>
    <row r="95" spans="1:18" ht="21">
      <c r="A95" s="12">
        <v>2566</v>
      </c>
      <c r="B95" s="1" t="s">
        <v>516</v>
      </c>
      <c r="C95" s="20" t="s">
        <v>146</v>
      </c>
      <c r="D95" s="1" t="s">
        <v>147</v>
      </c>
      <c r="E95" s="1" t="s">
        <v>148</v>
      </c>
      <c r="F95" s="1" t="s">
        <v>83</v>
      </c>
      <c r="G95" s="1" t="s">
        <v>387</v>
      </c>
      <c r="H95" s="11">
        <f>SUM(395505,3995)</f>
        <v>399500</v>
      </c>
      <c r="I95" s="1" t="s">
        <v>150</v>
      </c>
      <c r="J95" s="12" t="s">
        <v>145</v>
      </c>
      <c r="K95" s="1" t="s">
        <v>138</v>
      </c>
      <c r="L95" s="11">
        <f>SUM(395505,3995)</f>
        <v>399500</v>
      </c>
      <c r="M95" s="11">
        <f>SUM(395505,3995)</f>
        <v>399500</v>
      </c>
      <c r="N95" s="18">
        <v>1859900085273</v>
      </c>
      <c r="O95" s="1" t="s">
        <v>388</v>
      </c>
      <c r="P95" s="1" t="s">
        <v>389</v>
      </c>
      <c r="Q95" s="22">
        <v>243388</v>
      </c>
      <c r="R95" s="22">
        <v>243448</v>
      </c>
    </row>
    <row r="96" spans="1:18" ht="21">
      <c r="A96" s="12">
        <v>2566</v>
      </c>
      <c r="B96" s="1" t="s">
        <v>516</v>
      </c>
      <c r="C96" s="20" t="s">
        <v>146</v>
      </c>
      <c r="D96" s="1" t="s">
        <v>147</v>
      </c>
      <c r="E96" s="1" t="s">
        <v>148</v>
      </c>
      <c r="F96" s="1" t="s">
        <v>83</v>
      </c>
      <c r="G96" s="1" t="s">
        <v>390</v>
      </c>
      <c r="H96" s="11">
        <f>SUM(458370,4630)</f>
        <v>463000</v>
      </c>
      <c r="I96" s="1" t="s">
        <v>150</v>
      </c>
      <c r="J96" s="12" t="s">
        <v>145</v>
      </c>
      <c r="K96" s="1" t="s">
        <v>138</v>
      </c>
      <c r="L96" s="11">
        <f>SUM(458370,4630)</f>
        <v>463000</v>
      </c>
      <c r="M96" s="11">
        <f>SUM(458370,4630)</f>
        <v>463000</v>
      </c>
      <c r="N96" s="18">
        <v>3250100712226</v>
      </c>
      <c r="O96" s="1" t="s">
        <v>294</v>
      </c>
      <c r="P96" s="1" t="s">
        <v>391</v>
      </c>
      <c r="Q96" s="22">
        <v>243361</v>
      </c>
      <c r="R96" s="22">
        <v>243421</v>
      </c>
    </row>
    <row r="97" spans="1:18" ht="21">
      <c r="A97" s="12">
        <v>2566</v>
      </c>
      <c r="B97" s="1" t="s">
        <v>516</v>
      </c>
      <c r="C97" s="20" t="s">
        <v>146</v>
      </c>
      <c r="D97" s="1" t="s">
        <v>147</v>
      </c>
      <c r="E97" s="1" t="s">
        <v>148</v>
      </c>
      <c r="F97" s="1" t="s">
        <v>83</v>
      </c>
      <c r="G97" s="1" t="s">
        <v>394</v>
      </c>
      <c r="H97" s="11">
        <f>SUM(14859.81,140.19)</f>
        <v>15000</v>
      </c>
      <c r="I97" s="1" t="s">
        <v>150</v>
      </c>
      <c r="J97" s="12" t="s">
        <v>145</v>
      </c>
      <c r="K97" s="1" t="s">
        <v>138</v>
      </c>
      <c r="L97" s="11">
        <f>SUM(14859.81,140.19)</f>
        <v>15000</v>
      </c>
      <c r="M97" s="11">
        <f>SUM(14859.81,140.19)</f>
        <v>15000</v>
      </c>
      <c r="N97" s="19">
        <v>443559000781</v>
      </c>
      <c r="O97" s="1" t="s">
        <v>159</v>
      </c>
      <c r="P97" s="1" t="s">
        <v>395</v>
      </c>
      <c r="Q97" s="22">
        <v>243406</v>
      </c>
      <c r="R97" s="22">
        <v>243413</v>
      </c>
    </row>
    <row r="98" spans="1:18" ht="21">
      <c r="A98" s="12">
        <v>2566</v>
      </c>
      <c r="B98" s="1" t="s">
        <v>516</v>
      </c>
      <c r="C98" s="20" t="s">
        <v>146</v>
      </c>
      <c r="D98" s="1" t="s">
        <v>147</v>
      </c>
      <c r="E98" s="1" t="s">
        <v>148</v>
      </c>
      <c r="F98" s="1" t="s">
        <v>83</v>
      </c>
      <c r="G98" s="1" t="s">
        <v>396</v>
      </c>
      <c r="H98" s="11">
        <f>SUM(14765.8,139.3)</f>
        <v>14905.099999999999</v>
      </c>
      <c r="I98" s="1" t="s">
        <v>150</v>
      </c>
      <c r="J98" s="12" t="s">
        <v>145</v>
      </c>
      <c r="K98" s="1" t="s">
        <v>138</v>
      </c>
      <c r="L98" s="11">
        <f>SUM(14765.8,139.3)</f>
        <v>14905.099999999999</v>
      </c>
      <c r="M98" s="11">
        <f>SUM(14765.8,139.3)</f>
        <v>14905.099999999999</v>
      </c>
      <c r="N98" s="19">
        <v>205549020716</v>
      </c>
      <c r="O98" s="1" t="s">
        <v>397</v>
      </c>
      <c r="P98" s="1" t="s">
        <v>398</v>
      </c>
      <c r="Q98" s="22">
        <v>243418</v>
      </c>
      <c r="R98" s="22">
        <v>243423</v>
      </c>
    </row>
    <row r="99" spans="1:18" ht="21">
      <c r="A99" s="12">
        <v>2566</v>
      </c>
      <c r="B99" s="1" t="s">
        <v>516</v>
      </c>
      <c r="C99" s="20" t="s">
        <v>146</v>
      </c>
      <c r="D99" s="1" t="s">
        <v>147</v>
      </c>
      <c r="E99" s="1" t="s">
        <v>148</v>
      </c>
      <c r="F99" s="1" t="s">
        <v>83</v>
      </c>
      <c r="G99" s="1" t="s">
        <v>399</v>
      </c>
      <c r="H99" s="11">
        <f>SUM(105211.44,992.56)</f>
        <v>106204</v>
      </c>
      <c r="I99" s="1" t="s">
        <v>150</v>
      </c>
      <c r="J99" s="12" t="s">
        <v>145</v>
      </c>
      <c r="K99" s="1" t="s">
        <v>138</v>
      </c>
      <c r="L99" s="11">
        <f>SUM(105211.44,992.56)</f>
        <v>106204</v>
      </c>
      <c r="M99" s="11">
        <f>SUM(105211.44,992.56)</f>
        <v>106204</v>
      </c>
      <c r="N99" s="19">
        <v>253535000031</v>
      </c>
      <c r="O99" s="1" t="s">
        <v>300</v>
      </c>
      <c r="P99" s="1" t="s">
        <v>400</v>
      </c>
      <c r="Q99" s="22">
        <v>243418</v>
      </c>
      <c r="R99" s="22">
        <v>243423</v>
      </c>
    </row>
    <row r="100" spans="1:18" ht="21">
      <c r="A100" s="12">
        <v>2566</v>
      </c>
      <c r="B100" s="1" t="s">
        <v>516</v>
      </c>
      <c r="C100" s="20" t="s">
        <v>146</v>
      </c>
      <c r="D100" s="1" t="s">
        <v>147</v>
      </c>
      <c r="E100" s="1" t="s">
        <v>148</v>
      </c>
      <c r="F100" s="1" t="s">
        <v>83</v>
      </c>
      <c r="G100" s="1" t="s">
        <v>401</v>
      </c>
      <c r="H100" s="11">
        <f>SUM(18550,175)</f>
        <v>18725</v>
      </c>
      <c r="I100" s="1" t="s">
        <v>150</v>
      </c>
      <c r="J100" s="12" t="s">
        <v>145</v>
      </c>
      <c r="K100" s="1" t="s">
        <v>138</v>
      </c>
      <c r="L100" s="11">
        <f>SUM(18550,175)</f>
        <v>18725</v>
      </c>
      <c r="M100" s="11">
        <f>SUM(18550,175)</f>
        <v>18725</v>
      </c>
      <c r="N100" s="19">
        <v>253535000031</v>
      </c>
      <c r="O100" s="1" t="s">
        <v>300</v>
      </c>
      <c r="P100" s="1" t="s">
        <v>402</v>
      </c>
      <c r="Q100" s="22">
        <v>243418</v>
      </c>
      <c r="R100" s="22">
        <v>243423</v>
      </c>
    </row>
    <row r="101" spans="1:18" ht="21">
      <c r="A101" s="12">
        <v>2566</v>
      </c>
      <c r="B101" s="1" t="s">
        <v>516</v>
      </c>
      <c r="C101" s="20" t="s">
        <v>146</v>
      </c>
      <c r="D101" s="1" t="s">
        <v>147</v>
      </c>
      <c r="E101" s="1" t="s">
        <v>148</v>
      </c>
      <c r="F101" s="1" t="s">
        <v>83</v>
      </c>
      <c r="G101" s="1" t="s">
        <v>403</v>
      </c>
      <c r="H101" s="11">
        <f>SUM(51354.27,518.73)</f>
        <v>51873</v>
      </c>
      <c r="I101" s="1" t="s">
        <v>150</v>
      </c>
      <c r="J101" s="12" t="s">
        <v>145</v>
      </c>
      <c r="K101" s="1" t="s">
        <v>138</v>
      </c>
      <c r="L101" s="11">
        <f>SUM(51354.27,518.73)</f>
        <v>51873</v>
      </c>
      <c r="M101" s="11">
        <f>SUM(51354.27,518.73)</f>
        <v>51873</v>
      </c>
      <c r="N101" s="19">
        <v>5250899010619</v>
      </c>
      <c r="O101" s="1" t="s">
        <v>404</v>
      </c>
      <c r="P101" s="1" t="s">
        <v>405</v>
      </c>
      <c r="Q101" s="22">
        <v>243424</v>
      </c>
      <c r="R101" s="22">
        <v>243429</v>
      </c>
    </row>
    <row r="102" spans="1:18" ht="21">
      <c r="A102" s="12">
        <v>2566</v>
      </c>
      <c r="B102" s="1" t="s">
        <v>516</v>
      </c>
      <c r="C102" s="20" t="s">
        <v>146</v>
      </c>
      <c r="D102" s="1" t="s">
        <v>147</v>
      </c>
      <c r="E102" s="1" t="s">
        <v>148</v>
      </c>
      <c r="F102" s="1" t="s">
        <v>83</v>
      </c>
      <c r="G102" s="1" t="s">
        <v>283</v>
      </c>
      <c r="H102" s="11">
        <f>SUM(5623.2,56.8)</f>
        <v>5680</v>
      </c>
      <c r="I102" s="1" t="s">
        <v>150</v>
      </c>
      <c r="J102" s="12" t="s">
        <v>145</v>
      </c>
      <c r="K102" s="1" t="s">
        <v>138</v>
      </c>
      <c r="L102" s="11">
        <f>SUM(5623.2,56.8)</f>
        <v>5680</v>
      </c>
      <c r="M102" s="11">
        <f>SUM(5623.2,56.8)</f>
        <v>5680</v>
      </c>
      <c r="N102" s="19">
        <v>1250200149641</v>
      </c>
      <c r="O102" s="1" t="s">
        <v>304</v>
      </c>
      <c r="P102" s="1" t="s">
        <v>406</v>
      </c>
      <c r="Q102" s="22">
        <v>243420</v>
      </c>
      <c r="R102" s="22">
        <v>243425</v>
      </c>
    </row>
    <row r="103" spans="1:18" ht="21">
      <c r="A103" s="12">
        <v>2566</v>
      </c>
      <c r="B103" s="1" t="s">
        <v>516</v>
      </c>
      <c r="C103" s="20" t="s">
        <v>146</v>
      </c>
      <c r="D103" s="1" t="s">
        <v>147</v>
      </c>
      <c r="E103" s="1" t="s">
        <v>148</v>
      </c>
      <c r="F103" s="1" t="s">
        <v>83</v>
      </c>
      <c r="G103" s="1" t="s">
        <v>407</v>
      </c>
      <c r="H103" s="11">
        <f>SUM(5559.84,56.16)</f>
        <v>5616</v>
      </c>
      <c r="I103" s="1" t="s">
        <v>150</v>
      </c>
      <c r="J103" s="12" t="s">
        <v>145</v>
      </c>
      <c r="K103" s="1" t="s">
        <v>138</v>
      </c>
      <c r="L103" s="11">
        <f>SUM(5559.84,56.16)</f>
        <v>5616</v>
      </c>
      <c r="M103" s="11">
        <f>SUM(5559.84,56.16)</f>
        <v>5616</v>
      </c>
      <c r="N103" s="19">
        <v>3250200972891</v>
      </c>
      <c r="O103" s="1" t="s">
        <v>165</v>
      </c>
      <c r="P103" s="1" t="s">
        <v>408</v>
      </c>
      <c r="Q103" s="22">
        <v>243418</v>
      </c>
      <c r="R103" s="22">
        <v>243423</v>
      </c>
    </row>
    <row r="104" spans="1:18" ht="21">
      <c r="A104" s="12">
        <v>2566</v>
      </c>
      <c r="B104" s="1" t="s">
        <v>516</v>
      </c>
      <c r="C104" s="20" t="s">
        <v>146</v>
      </c>
      <c r="D104" s="1" t="s">
        <v>147</v>
      </c>
      <c r="E104" s="1" t="s">
        <v>148</v>
      </c>
      <c r="F104" s="1" t="s">
        <v>83</v>
      </c>
      <c r="G104" s="1" t="s">
        <v>409</v>
      </c>
      <c r="H104" s="11">
        <f>SUM(59400,600)</f>
        <v>60000</v>
      </c>
      <c r="I104" s="1" t="s">
        <v>150</v>
      </c>
      <c r="J104" s="12" t="s">
        <v>145</v>
      </c>
      <c r="K104" s="1" t="s">
        <v>138</v>
      </c>
      <c r="L104" s="11">
        <f>SUM(59400,600)</f>
        <v>60000</v>
      </c>
      <c r="M104" s="11">
        <f>SUM(59400,600)</f>
        <v>60000</v>
      </c>
      <c r="N104" s="19">
        <v>5250899010619</v>
      </c>
      <c r="O104" s="1" t="s">
        <v>432</v>
      </c>
      <c r="P104" s="1" t="s">
        <v>410</v>
      </c>
      <c r="Q104" s="22">
        <v>243431</v>
      </c>
      <c r="R104" s="22">
        <v>243436</v>
      </c>
    </row>
    <row r="105" spans="1:18" ht="21">
      <c r="A105" s="12">
        <v>2566</v>
      </c>
      <c r="B105" s="1" t="s">
        <v>516</v>
      </c>
      <c r="C105" s="20" t="s">
        <v>146</v>
      </c>
      <c r="D105" s="1" t="s">
        <v>147</v>
      </c>
      <c r="E105" s="1" t="s">
        <v>148</v>
      </c>
      <c r="F105" s="1" t="s">
        <v>83</v>
      </c>
      <c r="G105" s="1" t="s">
        <v>411</v>
      </c>
      <c r="H105" s="11">
        <f>SUM(24750,250)</f>
        <v>25000</v>
      </c>
      <c r="I105" s="1" t="s">
        <v>150</v>
      </c>
      <c r="J105" s="12" t="s">
        <v>145</v>
      </c>
      <c r="K105" s="1" t="s">
        <v>138</v>
      </c>
      <c r="L105" s="11">
        <f>SUM(24750,250)</f>
        <v>25000</v>
      </c>
      <c r="M105" s="11">
        <f>SUM(24750,250)</f>
        <v>25000</v>
      </c>
      <c r="N105" s="19">
        <v>1250100140030</v>
      </c>
      <c r="O105" s="1" t="s">
        <v>412</v>
      </c>
      <c r="P105" s="1" t="s">
        <v>413</v>
      </c>
      <c r="Q105" s="22">
        <v>243420</v>
      </c>
      <c r="R105" s="22">
        <v>243465</v>
      </c>
    </row>
    <row r="106" spans="1:18" ht="21">
      <c r="A106" s="12">
        <v>2566</v>
      </c>
      <c r="B106" s="1" t="s">
        <v>516</v>
      </c>
      <c r="C106" s="20" t="s">
        <v>146</v>
      </c>
      <c r="D106" s="1" t="s">
        <v>147</v>
      </c>
      <c r="E106" s="1" t="s">
        <v>148</v>
      </c>
      <c r="F106" s="1" t="s">
        <v>83</v>
      </c>
      <c r="G106" s="1" t="s">
        <v>414</v>
      </c>
      <c r="H106" s="11">
        <f>SUM(64845,655)</f>
        <v>65500</v>
      </c>
      <c r="I106" s="1" t="s">
        <v>150</v>
      </c>
      <c r="J106" s="12" t="s">
        <v>145</v>
      </c>
      <c r="K106" s="1" t="s">
        <v>138</v>
      </c>
      <c r="L106" s="11">
        <f>SUM(64845,655)</f>
        <v>65500</v>
      </c>
      <c r="M106" s="11">
        <f>SUM(64845,655)</f>
        <v>65500</v>
      </c>
      <c r="N106" s="19">
        <v>1250100140030</v>
      </c>
      <c r="O106" s="1" t="s">
        <v>412</v>
      </c>
      <c r="P106" s="1" t="s">
        <v>415</v>
      </c>
      <c r="Q106" s="22">
        <v>243420</v>
      </c>
      <c r="R106" s="22">
        <v>243465</v>
      </c>
    </row>
    <row r="107" spans="1:18" ht="21">
      <c r="A107" s="12">
        <v>2566</v>
      </c>
      <c r="B107" s="1" t="s">
        <v>516</v>
      </c>
      <c r="C107" s="20" t="s">
        <v>146</v>
      </c>
      <c r="D107" s="1" t="s">
        <v>147</v>
      </c>
      <c r="E107" s="1" t="s">
        <v>148</v>
      </c>
      <c r="F107" s="1" t="s">
        <v>83</v>
      </c>
      <c r="G107" s="1" t="s">
        <v>416</v>
      </c>
      <c r="H107" s="11">
        <f>SUM(9900,100)</f>
        <v>10000</v>
      </c>
      <c r="I107" s="1" t="s">
        <v>150</v>
      </c>
      <c r="J107" s="12" t="s">
        <v>145</v>
      </c>
      <c r="K107" s="1" t="s">
        <v>138</v>
      </c>
      <c r="L107" s="11">
        <f>SUM(9900,100)</f>
        <v>10000</v>
      </c>
      <c r="M107" s="11">
        <f>SUM(9900,100)</f>
        <v>10000</v>
      </c>
      <c r="N107" s="19">
        <v>3250200972891</v>
      </c>
      <c r="O107" s="1" t="s">
        <v>165</v>
      </c>
      <c r="P107" s="1" t="s">
        <v>417</v>
      </c>
      <c r="Q107" s="22">
        <v>243438</v>
      </c>
      <c r="R107" s="22">
        <v>243443</v>
      </c>
    </row>
    <row r="108" spans="1:18" ht="21">
      <c r="A108" s="12">
        <v>2566</v>
      </c>
      <c r="B108" s="1" t="s">
        <v>516</v>
      </c>
      <c r="C108" s="20" t="s">
        <v>146</v>
      </c>
      <c r="D108" s="1" t="s">
        <v>147</v>
      </c>
      <c r="E108" s="1" t="s">
        <v>148</v>
      </c>
      <c r="F108" s="1" t="s">
        <v>83</v>
      </c>
      <c r="G108" s="1" t="s">
        <v>418</v>
      </c>
      <c r="H108" s="11">
        <f>SUM(39600,400)</f>
        <v>40000</v>
      </c>
      <c r="I108" s="1" t="s">
        <v>150</v>
      </c>
      <c r="J108" s="12" t="s">
        <v>145</v>
      </c>
      <c r="K108" s="1" t="s">
        <v>138</v>
      </c>
      <c r="L108" s="11">
        <f>SUM(39600,400)</f>
        <v>40000</v>
      </c>
      <c r="M108" s="11">
        <f>SUM(39600,400)</f>
        <v>40000</v>
      </c>
      <c r="N108" s="19">
        <v>5250899010619</v>
      </c>
      <c r="O108" s="1" t="s">
        <v>433</v>
      </c>
      <c r="P108" s="1" t="s">
        <v>421</v>
      </c>
      <c r="Q108" s="22">
        <v>243434</v>
      </c>
      <c r="R108" s="22">
        <v>243464</v>
      </c>
    </row>
    <row r="109" spans="1:18" ht="21">
      <c r="A109" s="12">
        <v>2566</v>
      </c>
      <c r="B109" s="1" t="s">
        <v>516</v>
      </c>
      <c r="C109" s="20" t="s">
        <v>146</v>
      </c>
      <c r="D109" s="1" t="s">
        <v>147</v>
      </c>
      <c r="E109" s="1" t="s">
        <v>148</v>
      </c>
      <c r="F109" s="1" t="s">
        <v>83</v>
      </c>
      <c r="G109" s="1" t="s">
        <v>419</v>
      </c>
      <c r="H109" s="11">
        <f>SUM(79200,800)</f>
        <v>80000</v>
      </c>
      <c r="I109" s="1" t="s">
        <v>150</v>
      </c>
      <c r="J109" s="12" t="s">
        <v>145</v>
      </c>
      <c r="K109" s="1" t="s">
        <v>138</v>
      </c>
      <c r="L109" s="11">
        <f>SUM(79200,800)</f>
        <v>80000</v>
      </c>
      <c r="M109" s="11">
        <f>SUM(79200,800)</f>
        <v>80000</v>
      </c>
      <c r="N109" s="19">
        <v>5250899010619</v>
      </c>
      <c r="O109" s="1" t="s">
        <v>433</v>
      </c>
      <c r="P109" s="1" t="s">
        <v>422</v>
      </c>
      <c r="Q109" s="22">
        <v>243434</v>
      </c>
      <c r="R109" s="22">
        <v>243464</v>
      </c>
    </row>
    <row r="110" spans="1:18" ht="21">
      <c r="A110" s="12">
        <v>2566</v>
      </c>
      <c r="B110" s="1" t="s">
        <v>516</v>
      </c>
      <c r="C110" s="20" t="s">
        <v>146</v>
      </c>
      <c r="D110" s="1" t="s">
        <v>147</v>
      </c>
      <c r="E110" s="1" t="s">
        <v>148</v>
      </c>
      <c r="F110" s="1" t="s">
        <v>83</v>
      </c>
      <c r="G110" s="1" t="s">
        <v>420</v>
      </c>
      <c r="H110" s="11">
        <f>SUM(39600,400)</f>
        <v>40000</v>
      </c>
      <c r="I110" s="1" t="s">
        <v>150</v>
      </c>
      <c r="J110" s="12" t="s">
        <v>145</v>
      </c>
      <c r="K110" s="1" t="s">
        <v>138</v>
      </c>
      <c r="L110" s="11">
        <f>SUM(39600,400)</f>
        <v>40000</v>
      </c>
      <c r="M110" s="11">
        <f>SUM(39600,400)</f>
        <v>40000</v>
      </c>
      <c r="N110" s="19">
        <v>5250899010619</v>
      </c>
      <c r="O110" s="1" t="s">
        <v>433</v>
      </c>
      <c r="P110" s="1" t="s">
        <v>423</v>
      </c>
      <c r="Q110" s="22">
        <v>243434</v>
      </c>
      <c r="R110" s="22">
        <v>243464</v>
      </c>
    </row>
    <row r="111" spans="1:18" ht="21">
      <c r="A111" s="12">
        <v>2566</v>
      </c>
      <c r="B111" s="1" t="s">
        <v>516</v>
      </c>
      <c r="C111" s="20" t="s">
        <v>146</v>
      </c>
      <c r="D111" s="1" t="s">
        <v>147</v>
      </c>
      <c r="E111" s="1" t="s">
        <v>148</v>
      </c>
      <c r="F111" s="1" t="s">
        <v>83</v>
      </c>
      <c r="G111" s="1" t="s">
        <v>424</v>
      </c>
      <c r="H111" s="11">
        <f>SUM(79200,800)</f>
        <v>80000</v>
      </c>
      <c r="I111" s="1" t="s">
        <v>150</v>
      </c>
      <c r="J111" s="12" t="s">
        <v>145</v>
      </c>
      <c r="K111" s="1" t="s">
        <v>138</v>
      </c>
      <c r="L111" s="11">
        <f>SUM(79200,800)</f>
        <v>80000</v>
      </c>
      <c r="M111" s="11">
        <f>SUM(79200,800)</f>
        <v>80000</v>
      </c>
      <c r="N111" s="19">
        <v>5250899010619</v>
      </c>
      <c r="O111" s="1" t="s">
        <v>433</v>
      </c>
      <c r="P111" s="1" t="s">
        <v>426</v>
      </c>
      <c r="Q111" s="22">
        <v>243434</v>
      </c>
      <c r="R111" s="22">
        <v>243464</v>
      </c>
    </row>
    <row r="112" spans="1:18" ht="21">
      <c r="A112" s="12">
        <v>2566</v>
      </c>
      <c r="B112" s="1" t="s">
        <v>516</v>
      </c>
      <c r="C112" s="20" t="s">
        <v>146</v>
      </c>
      <c r="D112" s="1" t="s">
        <v>147</v>
      </c>
      <c r="E112" s="1" t="s">
        <v>148</v>
      </c>
      <c r="F112" s="1" t="s">
        <v>83</v>
      </c>
      <c r="G112" s="1" t="s">
        <v>425</v>
      </c>
      <c r="H112" s="11">
        <f>SUM(79200,800)</f>
        <v>80000</v>
      </c>
      <c r="I112" s="1" t="s">
        <v>150</v>
      </c>
      <c r="J112" s="12" t="s">
        <v>145</v>
      </c>
      <c r="K112" s="1" t="s">
        <v>138</v>
      </c>
      <c r="L112" s="11">
        <f>SUM(79200,800)</f>
        <v>80000</v>
      </c>
      <c r="M112" s="11">
        <f>SUM(79200,800)</f>
        <v>80000</v>
      </c>
      <c r="N112" s="19">
        <v>5250899010619</v>
      </c>
      <c r="O112" s="1" t="s">
        <v>433</v>
      </c>
      <c r="P112" s="1" t="s">
        <v>427</v>
      </c>
      <c r="Q112" s="22">
        <v>243434</v>
      </c>
      <c r="R112" s="22">
        <v>243464</v>
      </c>
    </row>
    <row r="113" spans="1:18" ht="21">
      <c r="A113" s="12">
        <v>2566</v>
      </c>
      <c r="B113" s="1" t="s">
        <v>516</v>
      </c>
      <c r="C113" s="20" t="s">
        <v>146</v>
      </c>
      <c r="D113" s="1" t="s">
        <v>147</v>
      </c>
      <c r="E113" s="1" t="s">
        <v>148</v>
      </c>
      <c r="F113" s="1" t="s">
        <v>83</v>
      </c>
      <c r="G113" s="1" t="s">
        <v>428</v>
      </c>
      <c r="H113" s="11">
        <f>SUM(328680,3320)</f>
        <v>332000</v>
      </c>
      <c r="I113" s="1" t="s">
        <v>150</v>
      </c>
      <c r="J113" s="12" t="s">
        <v>145</v>
      </c>
      <c r="K113" s="1" t="s">
        <v>138</v>
      </c>
      <c r="L113" s="11">
        <f>SUM(328680,3320)</f>
        <v>332000</v>
      </c>
      <c r="M113" s="11">
        <f>SUM(328680,3320)</f>
        <v>332000</v>
      </c>
      <c r="N113" s="19">
        <v>3250200714450</v>
      </c>
      <c r="O113" s="1" t="s">
        <v>429</v>
      </c>
      <c r="P113" s="1" t="s">
        <v>430</v>
      </c>
      <c r="Q113" s="22">
        <v>243397</v>
      </c>
      <c r="R113" s="22">
        <v>243487</v>
      </c>
    </row>
    <row r="114" spans="1:18" ht="21">
      <c r="A114" s="12">
        <v>2566</v>
      </c>
      <c r="B114" s="1" t="s">
        <v>516</v>
      </c>
      <c r="C114" s="20" t="s">
        <v>146</v>
      </c>
      <c r="D114" s="1" t="s">
        <v>147</v>
      </c>
      <c r="E114" s="1" t="s">
        <v>148</v>
      </c>
      <c r="F114" s="1" t="s">
        <v>83</v>
      </c>
      <c r="G114" s="1" t="s">
        <v>434</v>
      </c>
      <c r="H114" s="11">
        <f>SUM(23760,240)</f>
        <v>24000</v>
      </c>
      <c r="I114" s="1" t="s">
        <v>150</v>
      </c>
      <c r="J114" s="12" t="s">
        <v>145</v>
      </c>
      <c r="K114" s="1" t="s">
        <v>138</v>
      </c>
      <c r="L114" s="11">
        <f>SUM(23760,240)</f>
        <v>24000</v>
      </c>
      <c r="M114" s="11">
        <f>SUM(23760,240)</f>
        <v>24000</v>
      </c>
      <c r="N114" s="18">
        <v>3360600215263</v>
      </c>
      <c r="O114" s="1" t="s">
        <v>435</v>
      </c>
      <c r="P114" s="1" t="s">
        <v>436</v>
      </c>
      <c r="Q114" s="22">
        <v>243433</v>
      </c>
      <c r="R114" s="22">
        <v>243448</v>
      </c>
    </row>
    <row r="115" spans="1:18" ht="21">
      <c r="A115" s="12">
        <v>2566</v>
      </c>
      <c r="B115" s="1" t="s">
        <v>516</v>
      </c>
      <c r="C115" s="20" t="s">
        <v>146</v>
      </c>
      <c r="D115" s="1" t="s">
        <v>147</v>
      </c>
      <c r="E115" s="1" t="s">
        <v>148</v>
      </c>
      <c r="F115" s="1" t="s">
        <v>83</v>
      </c>
      <c r="G115" s="1" t="s">
        <v>437</v>
      </c>
      <c r="H115" s="11">
        <f>SUM(28838.7,291.3)</f>
        <v>29130</v>
      </c>
      <c r="I115" s="1" t="s">
        <v>150</v>
      </c>
      <c r="J115" s="12" t="s">
        <v>145</v>
      </c>
      <c r="K115" s="1" t="s">
        <v>138</v>
      </c>
      <c r="L115" s="11">
        <f>SUM(28838.7,291.3)</f>
        <v>29130</v>
      </c>
      <c r="M115" s="11">
        <f>SUM(28838.7,291.3)</f>
        <v>29130</v>
      </c>
      <c r="N115" s="19">
        <v>1160600034825</v>
      </c>
      <c r="O115" s="1" t="s">
        <v>332</v>
      </c>
      <c r="P115" s="1" t="s">
        <v>438</v>
      </c>
      <c r="Q115" s="22">
        <v>243445</v>
      </c>
      <c r="R115" s="22">
        <v>243452</v>
      </c>
    </row>
    <row r="116" spans="1:18" ht="21">
      <c r="A116" s="12">
        <v>2566</v>
      </c>
      <c r="B116" s="1" t="s">
        <v>516</v>
      </c>
      <c r="C116" s="20" t="s">
        <v>146</v>
      </c>
      <c r="D116" s="1" t="s">
        <v>147</v>
      </c>
      <c r="E116" s="1" t="s">
        <v>148</v>
      </c>
      <c r="F116" s="1" t="s">
        <v>83</v>
      </c>
      <c r="G116" s="1" t="s">
        <v>439</v>
      </c>
      <c r="H116" s="11">
        <f>SUM(10463)</f>
        <v>10463</v>
      </c>
      <c r="I116" s="1" t="s">
        <v>150</v>
      </c>
      <c r="J116" s="12" t="s">
        <v>145</v>
      </c>
      <c r="K116" s="1" t="s">
        <v>138</v>
      </c>
      <c r="L116" s="11">
        <f>SUM(10463)</f>
        <v>10463</v>
      </c>
      <c r="M116" s="11">
        <f>SUM(10463)</f>
        <v>10463</v>
      </c>
      <c r="N116" s="19">
        <v>994000188251</v>
      </c>
      <c r="O116" s="11" t="s">
        <v>506</v>
      </c>
      <c r="P116" s="1" t="s">
        <v>440</v>
      </c>
      <c r="Q116" s="22">
        <v>243446</v>
      </c>
      <c r="R116" s="22">
        <v>243453</v>
      </c>
    </row>
    <row r="117" spans="1:18" ht="21">
      <c r="A117" s="12">
        <v>2566</v>
      </c>
      <c r="B117" s="1" t="s">
        <v>516</v>
      </c>
      <c r="C117" s="20" t="s">
        <v>146</v>
      </c>
      <c r="D117" s="1" t="s">
        <v>147</v>
      </c>
      <c r="E117" s="1" t="s">
        <v>148</v>
      </c>
      <c r="F117" s="1" t="s">
        <v>83</v>
      </c>
      <c r="G117" s="1" t="s">
        <v>441</v>
      </c>
      <c r="H117" s="11">
        <f>SUM(394020,3980)</f>
        <v>398000</v>
      </c>
      <c r="I117" s="1" t="s">
        <v>150</v>
      </c>
      <c r="J117" s="12" t="s">
        <v>145</v>
      </c>
      <c r="K117" s="1" t="s">
        <v>138</v>
      </c>
      <c r="L117" s="11">
        <f>SUM(394020,3980)</f>
        <v>398000</v>
      </c>
      <c r="M117" s="11">
        <f>SUM(394020,3980)</f>
        <v>398000</v>
      </c>
      <c r="N117" s="19">
        <v>1859900085273</v>
      </c>
      <c r="O117" s="1" t="s">
        <v>388</v>
      </c>
      <c r="P117" s="1" t="s">
        <v>442</v>
      </c>
      <c r="Q117" s="22">
        <v>243402</v>
      </c>
      <c r="R117" s="22">
        <v>243492</v>
      </c>
    </row>
    <row r="118" spans="1:18" ht="21">
      <c r="A118" s="12">
        <v>2566</v>
      </c>
      <c r="B118" s="1" t="s">
        <v>516</v>
      </c>
      <c r="C118" s="20" t="s">
        <v>146</v>
      </c>
      <c r="D118" s="1" t="s">
        <v>147</v>
      </c>
      <c r="E118" s="1" t="s">
        <v>148</v>
      </c>
      <c r="F118" s="1" t="s">
        <v>83</v>
      </c>
      <c r="G118" s="1" t="s">
        <v>443</v>
      </c>
      <c r="H118" s="11">
        <f>SUM(6336,64)</f>
        <v>6400</v>
      </c>
      <c r="I118" s="1" t="s">
        <v>150</v>
      </c>
      <c r="J118" s="12" t="s">
        <v>145</v>
      </c>
      <c r="K118" s="1" t="s">
        <v>138</v>
      </c>
      <c r="L118" s="11">
        <f>SUM(6336,64)</f>
        <v>6400</v>
      </c>
      <c r="M118" s="11">
        <f>SUM(6336,64)</f>
        <v>6400</v>
      </c>
      <c r="N118" s="18">
        <v>3342100067186</v>
      </c>
      <c r="O118" s="1" t="s">
        <v>507</v>
      </c>
      <c r="P118" s="1" t="s">
        <v>444</v>
      </c>
      <c r="Q118" s="22">
        <v>243452</v>
      </c>
      <c r="R118" s="22">
        <v>243482</v>
      </c>
    </row>
    <row r="119" spans="1:18" ht="21">
      <c r="A119" s="12">
        <v>2566</v>
      </c>
      <c r="B119" s="1" t="s">
        <v>516</v>
      </c>
      <c r="C119" s="20" t="s">
        <v>146</v>
      </c>
      <c r="D119" s="1" t="s">
        <v>147</v>
      </c>
      <c r="E119" s="1" t="s">
        <v>148</v>
      </c>
      <c r="F119" s="1" t="s">
        <v>83</v>
      </c>
      <c r="G119" s="1" t="s">
        <v>445</v>
      </c>
      <c r="H119" s="11">
        <f>SUM(16731,169)</f>
        <v>16900</v>
      </c>
      <c r="I119" s="1" t="s">
        <v>150</v>
      </c>
      <c r="J119" s="12" t="s">
        <v>145</v>
      </c>
      <c r="K119" s="1" t="s">
        <v>138</v>
      </c>
      <c r="L119" s="11">
        <f>SUM(16731,169)</f>
        <v>16900</v>
      </c>
      <c r="M119" s="11">
        <f>SUM(16731,169)</f>
        <v>16900</v>
      </c>
      <c r="N119" s="19">
        <v>1249900157792</v>
      </c>
      <c r="O119" s="1" t="s">
        <v>348</v>
      </c>
      <c r="P119" s="1" t="s">
        <v>446</v>
      </c>
      <c r="Q119" s="22">
        <v>243454</v>
      </c>
      <c r="R119" s="22">
        <v>243461</v>
      </c>
    </row>
    <row r="120" spans="1:18" ht="21">
      <c r="A120" s="12">
        <v>2566</v>
      </c>
      <c r="B120" s="1" t="s">
        <v>516</v>
      </c>
      <c r="C120" s="20" t="s">
        <v>146</v>
      </c>
      <c r="D120" s="1" t="s">
        <v>147</v>
      </c>
      <c r="E120" s="1" t="s">
        <v>148</v>
      </c>
      <c r="F120" s="1" t="s">
        <v>83</v>
      </c>
      <c r="G120" s="1" t="s">
        <v>447</v>
      </c>
      <c r="H120" s="11">
        <f>SUM(96525,975)</f>
        <v>97500</v>
      </c>
      <c r="I120" s="1" t="s">
        <v>150</v>
      </c>
      <c r="J120" s="12" t="s">
        <v>145</v>
      </c>
      <c r="K120" s="1" t="s">
        <v>138</v>
      </c>
      <c r="L120" s="11">
        <f>SUM(96525,975)</f>
        <v>97500</v>
      </c>
      <c r="M120" s="11">
        <f>SUM(96525,975)</f>
        <v>97500</v>
      </c>
      <c r="N120" s="19">
        <v>3251200122669</v>
      </c>
      <c r="O120" s="1" t="s">
        <v>448</v>
      </c>
      <c r="P120" s="1" t="s">
        <v>449</v>
      </c>
      <c r="Q120" s="22">
        <v>243420</v>
      </c>
      <c r="R120" s="22">
        <v>243465</v>
      </c>
    </row>
    <row r="121" spans="1:18" ht="21">
      <c r="A121" s="12">
        <v>2566</v>
      </c>
      <c r="B121" s="1" t="s">
        <v>516</v>
      </c>
      <c r="C121" s="20" t="s">
        <v>146</v>
      </c>
      <c r="D121" s="1" t="s">
        <v>147</v>
      </c>
      <c r="E121" s="1" t="s">
        <v>148</v>
      </c>
      <c r="F121" s="1" t="s">
        <v>83</v>
      </c>
      <c r="G121" s="1" t="s">
        <v>450</v>
      </c>
      <c r="H121" s="11">
        <f>SUM(41904.67,395.33)</f>
        <v>42300</v>
      </c>
      <c r="I121" s="1" t="s">
        <v>150</v>
      </c>
      <c r="J121" s="12" t="s">
        <v>145</v>
      </c>
      <c r="K121" s="1" t="s">
        <v>138</v>
      </c>
      <c r="L121" s="11">
        <f>SUM(41904.67,395.33)</f>
        <v>42300</v>
      </c>
      <c r="M121" s="11">
        <f>SUM(41904.67,395.33)</f>
        <v>42300</v>
      </c>
      <c r="N121" s="19">
        <v>253535000031</v>
      </c>
      <c r="O121" s="1" t="s">
        <v>300</v>
      </c>
      <c r="P121" s="1" t="s">
        <v>451</v>
      </c>
      <c r="Q121" s="22">
        <v>243468</v>
      </c>
      <c r="R121" s="22">
        <v>243473</v>
      </c>
    </row>
    <row r="122" spans="1:18" ht="21">
      <c r="A122" s="12">
        <v>2566</v>
      </c>
      <c r="B122" s="1" t="s">
        <v>516</v>
      </c>
      <c r="C122" s="20" t="s">
        <v>146</v>
      </c>
      <c r="D122" s="1" t="s">
        <v>147</v>
      </c>
      <c r="E122" s="1" t="s">
        <v>148</v>
      </c>
      <c r="F122" s="1" t="s">
        <v>83</v>
      </c>
      <c r="G122" s="1" t="s">
        <v>452</v>
      </c>
      <c r="H122" s="11">
        <f>SUM(7208,68)</f>
        <v>7276</v>
      </c>
      <c r="I122" s="1" t="s">
        <v>150</v>
      </c>
      <c r="J122" s="12" t="s">
        <v>145</v>
      </c>
      <c r="K122" s="1" t="s">
        <v>138</v>
      </c>
      <c r="L122" s="11">
        <f>SUM(7208,68)</f>
        <v>7276</v>
      </c>
      <c r="M122" s="11">
        <f>SUM(7208,68)</f>
        <v>7276</v>
      </c>
      <c r="N122" s="19">
        <v>253535000031</v>
      </c>
      <c r="O122" s="1" t="s">
        <v>300</v>
      </c>
      <c r="P122" s="1" t="s">
        <v>453</v>
      </c>
      <c r="Q122" s="22">
        <v>243468</v>
      </c>
      <c r="R122" s="22">
        <v>243473</v>
      </c>
    </row>
    <row r="123" spans="1:18" ht="21">
      <c r="A123" s="12">
        <v>2566</v>
      </c>
      <c r="B123" s="1" t="s">
        <v>516</v>
      </c>
      <c r="C123" s="20" t="s">
        <v>146</v>
      </c>
      <c r="D123" s="1" t="s">
        <v>147</v>
      </c>
      <c r="E123" s="1" t="s">
        <v>148</v>
      </c>
      <c r="F123" s="1" t="s">
        <v>83</v>
      </c>
      <c r="G123" s="1" t="s">
        <v>454</v>
      </c>
      <c r="H123" s="11">
        <f>SUM(148005,1495)</f>
        <v>149500</v>
      </c>
      <c r="I123" s="1" t="s">
        <v>150</v>
      </c>
      <c r="J123" s="12" t="s">
        <v>145</v>
      </c>
      <c r="K123" s="1" t="s">
        <v>138</v>
      </c>
      <c r="L123" s="11">
        <f>SUM(148005,1495)</f>
        <v>149500</v>
      </c>
      <c r="M123" s="11">
        <f>SUM(148005,1495)</f>
        <v>149500</v>
      </c>
      <c r="N123" s="19">
        <v>3250100502434</v>
      </c>
      <c r="O123" s="1" t="s">
        <v>455</v>
      </c>
      <c r="P123" s="1" t="s">
        <v>456</v>
      </c>
      <c r="Q123" s="22">
        <v>243453</v>
      </c>
      <c r="R123" s="22">
        <v>243513</v>
      </c>
    </row>
    <row r="124" spans="1:18" ht="21">
      <c r="A124" s="12">
        <v>2566</v>
      </c>
      <c r="B124" s="1" t="s">
        <v>516</v>
      </c>
      <c r="C124" s="20" t="s">
        <v>146</v>
      </c>
      <c r="D124" s="1" t="s">
        <v>147</v>
      </c>
      <c r="E124" s="1" t="s">
        <v>148</v>
      </c>
      <c r="F124" s="1" t="s">
        <v>83</v>
      </c>
      <c r="G124" s="1" t="s">
        <v>457</v>
      </c>
      <c r="H124" s="11">
        <f>SUM(217305,2195)</f>
        <v>219500</v>
      </c>
      <c r="I124" s="1" t="s">
        <v>150</v>
      </c>
      <c r="J124" s="12" t="s">
        <v>145</v>
      </c>
      <c r="K124" s="1" t="s">
        <v>138</v>
      </c>
      <c r="L124" s="11">
        <f>SUM(217305,2195)</f>
        <v>219500</v>
      </c>
      <c r="M124" s="11">
        <f>SUM(217305,2195)</f>
        <v>219500</v>
      </c>
      <c r="N124" s="19">
        <v>3849800095362</v>
      </c>
      <c r="O124" s="1" t="s">
        <v>458</v>
      </c>
      <c r="P124" s="1" t="s">
        <v>459</v>
      </c>
      <c r="Q124" s="22">
        <v>243430</v>
      </c>
      <c r="R124" s="22">
        <v>243490</v>
      </c>
    </row>
    <row r="125" spans="1:18" ht="21">
      <c r="A125" s="12">
        <v>2566</v>
      </c>
      <c r="B125" s="1" t="s">
        <v>516</v>
      </c>
      <c r="C125" s="20" t="s">
        <v>146</v>
      </c>
      <c r="D125" s="1" t="s">
        <v>147</v>
      </c>
      <c r="E125" s="1" t="s">
        <v>148</v>
      </c>
      <c r="F125" s="1" t="s">
        <v>83</v>
      </c>
      <c r="G125" s="1" t="s">
        <v>462</v>
      </c>
      <c r="H125" s="11">
        <f>SUM(19602,198)</f>
        <v>19800</v>
      </c>
      <c r="I125" s="1" t="s">
        <v>150</v>
      </c>
      <c r="J125" s="12" t="s">
        <v>145</v>
      </c>
      <c r="K125" s="1" t="s">
        <v>138</v>
      </c>
      <c r="L125" s="11">
        <f>SUM(19602,198)</f>
        <v>19800</v>
      </c>
      <c r="M125" s="11">
        <f>SUM(19602,198)</f>
        <v>19800</v>
      </c>
      <c r="N125" s="19">
        <v>3849800095362</v>
      </c>
      <c r="O125" s="1" t="s">
        <v>378</v>
      </c>
      <c r="P125" s="1" t="s">
        <v>461</v>
      </c>
      <c r="Q125" s="22">
        <v>243472</v>
      </c>
      <c r="R125" s="22">
        <v>243479</v>
      </c>
    </row>
    <row r="126" spans="1:18" ht="21">
      <c r="A126" s="12">
        <v>2566</v>
      </c>
      <c r="B126" s="1" t="s">
        <v>516</v>
      </c>
      <c r="C126" s="20" t="s">
        <v>146</v>
      </c>
      <c r="D126" s="1" t="s">
        <v>147</v>
      </c>
      <c r="E126" s="1" t="s">
        <v>148</v>
      </c>
      <c r="F126" s="1" t="s">
        <v>83</v>
      </c>
      <c r="G126" s="1" t="s">
        <v>460</v>
      </c>
      <c r="H126" s="11">
        <f>SUM(19800,200)</f>
        <v>20000</v>
      </c>
      <c r="I126" s="1" t="s">
        <v>150</v>
      </c>
      <c r="J126" s="12" t="s">
        <v>145</v>
      </c>
      <c r="K126" s="1" t="s">
        <v>138</v>
      </c>
      <c r="L126" s="11">
        <f>SUM(19800,200)</f>
        <v>20000</v>
      </c>
      <c r="M126" s="11">
        <f>SUM(19800,200)</f>
        <v>20000</v>
      </c>
      <c r="N126" s="19">
        <v>3849800095362</v>
      </c>
      <c r="O126" s="1" t="s">
        <v>378</v>
      </c>
      <c r="P126" s="1" t="s">
        <v>463</v>
      </c>
      <c r="Q126" s="22">
        <v>243472</v>
      </c>
      <c r="R126" s="22">
        <v>243480</v>
      </c>
    </row>
    <row r="127" spans="1:18" ht="21">
      <c r="A127" s="12">
        <v>2566</v>
      </c>
      <c r="B127" s="1" t="s">
        <v>516</v>
      </c>
      <c r="C127" s="20" t="s">
        <v>146</v>
      </c>
      <c r="D127" s="1" t="s">
        <v>147</v>
      </c>
      <c r="E127" s="1" t="s">
        <v>148</v>
      </c>
      <c r="F127" s="1" t="s">
        <v>83</v>
      </c>
      <c r="G127" s="1" t="s">
        <v>464</v>
      </c>
      <c r="H127" s="11">
        <f>SUM(394020,3980)</f>
        <v>398000</v>
      </c>
      <c r="I127" s="1" t="s">
        <v>150</v>
      </c>
      <c r="J127" s="12" t="s">
        <v>145</v>
      </c>
      <c r="K127" s="1" t="s">
        <v>138</v>
      </c>
      <c r="L127" s="11">
        <f>SUM(394020,3980)</f>
        <v>398000</v>
      </c>
      <c r="M127" s="11">
        <f>SUM(394020,3980)</f>
        <v>398000</v>
      </c>
      <c r="N127" s="19">
        <v>1859900151578</v>
      </c>
      <c r="O127" s="1" t="s">
        <v>298</v>
      </c>
      <c r="P127" s="1" t="s">
        <v>466</v>
      </c>
      <c r="Q127" s="22">
        <v>243406</v>
      </c>
      <c r="R127" s="22">
        <v>243496</v>
      </c>
    </row>
    <row r="128" spans="1:18" ht="21">
      <c r="A128" s="12">
        <v>2566</v>
      </c>
      <c r="B128" s="1" t="s">
        <v>516</v>
      </c>
      <c r="C128" s="20" t="s">
        <v>146</v>
      </c>
      <c r="D128" s="1" t="s">
        <v>147</v>
      </c>
      <c r="E128" s="1" t="s">
        <v>148</v>
      </c>
      <c r="F128" s="1" t="s">
        <v>83</v>
      </c>
      <c r="G128" s="1" t="s">
        <v>465</v>
      </c>
      <c r="H128" s="11">
        <f>SUM(484011,4889)</f>
        <v>488900</v>
      </c>
      <c r="I128" s="1" t="s">
        <v>150</v>
      </c>
      <c r="J128" s="12" t="s">
        <v>145</v>
      </c>
      <c r="K128" s="1" t="s">
        <v>138</v>
      </c>
      <c r="L128" s="11">
        <f>SUM(484011,4889)</f>
        <v>488900</v>
      </c>
      <c r="M128" s="11">
        <f>SUM(484011,4889)</f>
        <v>488900</v>
      </c>
      <c r="N128" s="19">
        <v>3849800095362</v>
      </c>
      <c r="O128" s="1" t="s">
        <v>458</v>
      </c>
      <c r="P128" s="1" t="s">
        <v>467</v>
      </c>
      <c r="Q128" s="22">
        <v>243423</v>
      </c>
      <c r="R128" s="22">
        <v>243483</v>
      </c>
    </row>
    <row r="129" spans="1:18" ht="21">
      <c r="A129" s="12">
        <v>2566</v>
      </c>
      <c r="B129" s="1" t="s">
        <v>516</v>
      </c>
      <c r="C129" s="20" t="s">
        <v>146</v>
      </c>
      <c r="D129" s="1" t="s">
        <v>147</v>
      </c>
      <c r="E129" s="1" t="s">
        <v>148</v>
      </c>
      <c r="F129" s="1" t="s">
        <v>83</v>
      </c>
      <c r="G129" s="1" t="s">
        <v>468</v>
      </c>
      <c r="H129" s="11">
        <f>SUM(10345.5,104.5)</f>
        <v>10450</v>
      </c>
      <c r="I129" s="1" t="s">
        <v>150</v>
      </c>
      <c r="J129" s="12" t="s">
        <v>145</v>
      </c>
      <c r="K129" s="1" t="s">
        <v>138</v>
      </c>
      <c r="L129" s="11">
        <f>SUM(10345.5,104.5)</f>
        <v>10450</v>
      </c>
      <c r="M129" s="11">
        <f>SUM(10345.5,104.5)</f>
        <v>10450</v>
      </c>
      <c r="N129" s="18">
        <v>3250200743361</v>
      </c>
      <c r="O129" s="1" t="s">
        <v>470</v>
      </c>
      <c r="P129" s="1" t="s">
        <v>471</v>
      </c>
      <c r="Q129" s="22">
        <v>243482</v>
      </c>
      <c r="R129" s="22">
        <v>243490</v>
      </c>
    </row>
    <row r="130" spans="1:18" ht="21">
      <c r="A130" s="12">
        <v>2566</v>
      </c>
      <c r="B130" s="1" t="s">
        <v>516</v>
      </c>
      <c r="C130" s="20" t="s">
        <v>146</v>
      </c>
      <c r="D130" s="1" t="s">
        <v>147</v>
      </c>
      <c r="E130" s="1" t="s">
        <v>148</v>
      </c>
      <c r="F130" s="1" t="s">
        <v>83</v>
      </c>
      <c r="G130" s="1" t="s">
        <v>469</v>
      </c>
      <c r="H130" s="11">
        <f>SUM(10890,110)</f>
        <v>11000</v>
      </c>
      <c r="I130" s="1" t="s">
        <v>150</v>
      </c>
      <c r="J130" s="12" t="s">
        <v>145</v>
      </c>
      <c r="K130" s="1" t="s">
        <v>138</v>
      </c>
      <c r="L130" s="11">
        <f>SUM(10890,110)</f>
        <v>11000</v>
      </c>
      <c r="M130" s="11">
        <f>SUM(10890,110)</f>
        <v>11000</v>
      </c>
      <c r="N130" s="19">
        <v>1250200149641</v>
      </c>
      <c r="O130" s="1" t="s">
        <v>304</v>
      </c>
      <c r="P130" s="1" t="s">
        <v>472</v>
      </c>
      <c r="Q130" s="22">
        <v>243483</v>
      </c>
      <c r="R130" s="22">
        <v>243490</v>
      </c>
    </row>
    <row r="131" spans="1:18" ht="21">
      <c r="A131" s="12">
        <v>2566</v>
      </c>
      <c r="B131" s="1" t="s">
        <v>516</v>
      </c>
      <c r="C131" s="20" t="s">
        <v>146</v>
      </c>
      <c r="D131" s="1" t="s">
        <v>147</v>
      </c>
      <c r="E131" s="1" t="s">
        <v>148</v>
      </c>
      <c r="F131" s="1" t="s">
        <v>83</v>
      </c>
      <c r="G131" s="1" t="s">
        <v>473</v>
      </c>
      <c r="H131" s="11">
        <f>SUM(399960,4040)</f>
        <v>404000</v>
      </c>
      <c r="I131" s="1" t="s">
        <v>150</v>
      </c>
      <c r="J131" s="12" t="s">
        <v>145</v>
      </c>
      <c r="K131" s="1" t="s">
        <v>138</v>
      </c>
      <c r="L131" s="11">
        <f>SUM(399960,4040)</f>
        <v>404000</v>
      </c>
      <c r="M131" s="11">
        <f>SUM(399960,4040)</f>
        <v>404000</v>
      </c>
      <c r="N131" s="19">
        <v>3250100502434</v>
      </c>
      <c r="O131" s="1" t="s">
        <v>455</v>
      </c>
      <c r="P131" s="1" t="s">
        <v>474</v>
      </c>
      <c r="Q131" s="22">
        <v>243433</v>
      </c>
      <c r="R131" s="22">
        <v>243493</v>
      </c>
    </row>
    <row r="132" spans="1:18" ht="21">
      <c r="A132" s="12">
        <v>2566</v>
      </c>
      <c r="B132" s="1" t="s">
        <v>516</v>
      </c>
      <c r="C132" s="20" t="s">
        <v>146</v>
      </c>
      <c r="D132" s="1" t="s">
        <v>147</v>
      </c>
      <c r="E132" s="1" t="s">
        <v>148</v>
      </c>
      <c r="F132" s="1" t="s">
        <v>83</v>
      </c>
      <c r="G132" s="1" t="s">
        <v>475</v>
      </c>
      <c r="H132" s="11">
        <f>SUM(388080,3920)</f>
        <v>392000</v>
      </c>
      <c r="I132" s="1" t="s">
        <v>150</v>
      </c>
      <c r="J132" s="12" t="s">
        <v>145</v>
      </c>
      <c r="K132" s="1" t="s">
        <v>138</v>
      </c>
      <c r="L132" s="11">
        <f>SUM(388080,3920)</f>
        <v>392000</v>
      </c>
      <c r="M132" s="11">
        <f>SUM(388080,3920)</f>
        <v>392000</v>
      </c>
      <c r="N132" s="19">
        <v>3570800378369</v>
      </c>
      <c r="O132" s="1" t="s">
        <v>509</v>
      </c>
      <c r="P132" s="1" t="s">
        <v>478</v>
      </c>
      <c r="Q132" s="22">
        <v>243461</v>
      </c>
      <c r="R132" s="22">
        <v>243521</v>
      </c>
    </row>
    <row r="133" spans="1:18" ht="21">
      <c r="A133" s="12">
        <v>2566</v>
      </c>
      <c r="B133" s="1" t="s">
        <v>516</v>
      </c>
      <c r="C133" s="20" t="s">
        <v>146</v>
      </c>
      <c r="D133" s="1" t="s">
        <v>147</v>
      </c>
      <c r="E133" s="1" t="s">
        <v>148</v>
      </c>
      <c r="F133" s="1" t="s">
        <v>83</v>
      </c>
      <c r="G133" s="1" t="s">
        <v>476</v>
      </c>
      <c r="H133" s="11">
        <f>SUM(265320,2680)</f>
        <v>268000</v>
      </c>
      <c r="I133" s="1" t="s">
        <v>150</v>
      </c>
      <c r="J133" s="12" t="s">
        <v>145</v>
      </c>
      <c r="K133" s="1" t="s">
        <v>138</v>
      </c>
      <c r="L133" s="11">
        <f>SUM(265320,2680)</f>
        <v>268000</v>
      </c>
      <c r="M133" s="11">
        <f>SUM(265320,2680)</f>
        <v>268000</v>
      </c>
      <c r="N133" s="19">
        <v>1859900151578</v>
      </c>
      <c r="O133" s="1" t="s">
        <v>477</v>
      </c>
      <c r="P133" s="1" t="s">
        <v>479</v>
      </c>
      <c r="Q133" s="22">
        <v>243474</v>
      </c>
      <c r="R133" s="22">
        <v>243534</v>
      </c>
    </row>
    <row r="134" spans="1:18" ht="21">
      <c r="A134" s="12">
        <v>2566</v>
      </c>
      <c r="B134" s="1" t="s">
        <v>516</v>
      </c>
      <c r="C134" s="20" t="s">
        <v>146</v>
      </c>
      <c r="D134" s="1" t="s">
        <v>147</v>
      </c>
      <c r="E134" s="1" t="s">
        <v>148</v>
      </c>
      <c r="F134" s="1" t="s">
        <v>83</v>
      </c>
      <c r="G134" s="1" t="s">
        <v>480</v>
      </c>
      <c r="H134" s="11">
        <f>SUM(26906.17,253.83)</f>
        <v>27160</v>
      </c>
      <c r="I134" s="1" t="s">
        <v>150</v>
      </c>
      <c r="J134" s="12" t="s">
        <v>145</v>
      </c>
      <c r="K134" s="1" t="s">
        <v>138</v>
      </c>
      <c r="L134" s="11">
        <f>SUM(26906.17,253.83)</f>
        <v>27160</v>
      </c>
      <c r="M134" s="11">
        <f>SUM(26906.17,253.83)</f>
        <v>27160</v>
      </c>
      <c r="N134" s="19">
        <v>3110200122081</v>
      </c>
      <c r="O134" s="1" t="s">
        <v>207</v>
      </c>
      <c r="P134" s="1" t="s">
        <v>483</v>
      </c>
      <c r="Q134" s="22">
        <v>243494</v>
      </c>
      <c r="R134" s="22">
        <v>243501</v>
      </c>
    </row>
    <row r="135" spans="1:18" ht="21">
      <c r="A135" s="12">
        <v>2566</v>
      </c>
      <c r="B135" s="1" t="s">
        <v>516</v>
      </c>
      <c r="C135" s="20" t="s">
        <v>146</v>
      </c>
      <c r="D135" s="1" t="s">
        <v>147</v>
      </c>
      <c r="E135" s="1" t="s">
        <v>148</v>
      </c>
      <c r="F135" s="1" t="s">
        <v>83</v>
      </c>
      <c r="G135" s="1" t="s">
        <v>481</v>
      </c>
      <c r="H135" s="11">
        <f>SUM(12860.1,129.9)</f>
        <v>12990</v>
      </c>
      <c r="I135" s="1" t="s">
        <v>150</v>
      </c>
      <c r="J135" s="12" t="s">
        <v>145</v>
      </c>
      <c r="K135" s="1" t="s">
        <v>138</v>
      </c>
      <c r="L135" s="11">
        <f>SUM(12860.1,129.9)</f>
        <v>12990</v>
      </c>
      <c r="M135" s="11">
        <f>SUM(12860.1,129.9)</f>
        <v>12990</v>
      </c>
      <c r="N135" s="19">
        <v>1420700007631</v>
      </c>
      <c r="O135" s="1" t="s">
        <v>482</v>
      </c>
      <c r="P135" s="1" t="s">
        <v>484</v>
      </c>
      <c r="Q135" s="22">
        <v>243494</v>
      </c>
      <c r="R135" s="22">
        <v>243501</v>
      </c>
    </row>
    <row r="136" spans="1:18" ht="21">
      <c r="A136" s="12">
        <v>2566</v>
      </c>
      <c r="B136" s="1" t="s">
        <v>516</v>
      </c>
      <c r="C136" s="20" t="s">
        <v>146</v>
      </c>
      <c r="D136" s="1" t="s">
        <v>147</v>
      </c>
      <c r="E136" s="1" t="s">
        <v>148</v>
      </c>
      <c r="F136" s="1" t="s">
        <v>83</v>
      </c>
      <c r="G136" s="1" t="s">
        <v>485</v>
      </c>
      <c r="H136" s="11">
        <f>SUM(487179,4921)</f>
        <v>492100</v>
      </c>
      <c r="I136" s="1" t="s">
        <v>150</v>
      </c>
      <c r="J136" s="12" t="s">
        <v>145</v>
      </c>
      <c r="K136" s="1" t="s">
        <v>138</v>
      </c>
      <c r="L136" s="11">
        <f>SUM(487179,4921)</f>
        <v>492100</v>
      </c>
      <c r="M136" s="11">
        <f>SUM(487179,4921)</f>
        <v>492100</v>
      </c>
      <c r="N136" s="19">
        <v>3570700492003</v>
      </c>
      <c r="O136" s="1" t="s">
        <v>486</v>
      </c>
      <c r="P136" s="1" t="s">
        <v>487</v>
      </c>
      <c r="Q136" s="22">
        <v>243489</v>
      </c>
      <c r="R136" s="22">
        <v>243549</v>
      </c>
    </row>
    <row r="137" spans="1:18" ht="21">
      <c r="A137" s="12">
        <v>2566</v>
      </c>
      <c r="B137" s="1" t="s">
        <v>516</v>
      </c>
      <c r="C137" s="20" t="s">
        <v>146</v>
      </c>
      <c r="D137" s="1" t="s">
        <v>147</v>
      </c>
      <c r="E137" s="1" t="s">
        <v>148</v>
      </c>
      <c r="F137" s="1" t="s">
        <v>83</v>
      </c>
      <c r="G137" s="1" t="s">
        <v>488</v>
      </c>
      <c r="H137" s="11">
        <f>SUM(18819.9,190.1)</f>
        <v>19010</v>
      </c>
      <c r="I137" s="1" t="s">
        <v>150</v>
      </c>
      <c r="J137" s="12" t="s">
        <v>145</v>
      </c>
      <c r="K137" s="1" t="s">
        <v>138</v>
      </c>
      <c r="L137" s="11">
        <f>SUM(18819.9,190.1)</f>
        <v>19010</v>
      </c>
      <c r="M137" s="11">
        <f>SUM(18819.9,190.1)</f>
        <v>19010</v>
      </c>
      <c r="N137" s="19">
        <v>1160600034825</v>
      </c>
      <c r="O137" s="1" t="s">
        <v>332</v>
      </c>
      <c r="P137" s="1" t="s">
        <v>490</v>
      </c>
      <c r="Q137" s="22">
        <v>243497</v>
      </c>
      <c r="R137" s="22">
        <v>243504</v>
      </c>
    </row>
    <row r="138" spans="1:18" ht="21">
      <c r="A138" s="12">
        <v>2566</v>
      </c>
      <c r="B138" s="1" t="s">
        <v>516</v>
      </c>
      <c r="C138" s="20" t="s">
        <v>146</v>
      </c>
      <c r="D138" s="1" t="s">
        <v>147</v>
      </c>
      <c r="E138" s="1" t="s">
        <v>148</v>
      </c>
      <c r="F138" s="1" t="s">
        <v>83</v>
      </c>
      <c r="G138" s="1" t="s">
        <v>489</v>
      </c>
      <c r="H138" s="11">
        <f>SUM(22111.65,223.35)</f>
        <v>22335</v>
      </c>
      <c r="I138" s="1" t="s">
        <v>150</v>
      </c>
      <c r="J138" s="12" t="s">
        <v>145</v>
      </c>
      <c r="K138" s="1" t="s">
        <v>138</v>
      </c>
      <c r="L138" s="11">
        <f>SUM(22111.65,223.35)</f>
        <v>22335</v>
      </c>
      <c r="M138" s="11">
        <f>SUM(22111.65,223.35)</f>
        <v>22335</v>
      </c>
      <c r="N138" s="19">
        <v>1160600034825</v>
      </c>
      <c r="O138" s="1" t="s">
        <v>332</v>
      </c>
      <c r="P138" s="1" t="s">
        <v>491</v>
      </c>
      <c r="Q138" s="22">
        <v>243497</v>
      </c>
      <c r="R138" s="22">
        <v>243504</v>
      </c>
    </row>
    <row r="139" spans="1:18" ht="21">
      <c r="A139" s="12">
        <v>2566</v>
      </c>
      <c r="B139" s="1" t="s">
        <v>516</v>
      </c>
      <c r="C139" s="20" t="s">
        <v>146</v>
      </c>
      <c r="D139" s="1" t="s">
        <v>147</v>
      </c>
      <c r="E139" s="1" t="s">
        <v>148</v>
      </c>
      <c r="F139" s="1" t="s">
        <v>83</v>
      </c>
      <c r="G139" s="1" t="s">
        <v>492</v>
      </c>
      <c r="H139" s="11">
        <f>SUM(14120.54,139.46)</f>
        <v>14260</v>
      </c>
      <c r="I139" s="1" t="s">
        <v>150</v>
      </c>
      <c r="J139" s="12" t="s">
        <v>145</v>
      </c>
      <c r="K139" s="1" t="s">
        <v>138</v>
      </c>
      <c r="L139" s="11">
        <f>SUM(14120.54,139.46)</f>
        <v>14260</v>
      </c>
      <c r="M139" s="11">
        <f>SUM(14120.54,139.46)</f>
        <v>14260</v>
      </c>
      <c r="N139" s="19">
        <v>3849800095362</v>
      </c>
      <c r="O139" s="1" t="s">
        <v>378</v>
      </c>
      <c r="P139" s="1" t="s">
        <v>493</v>
      </c>
      <c r="Q139" s="22">
        <v>243503</v>
      </c>
      <c r="R139" s="22">
        <v>243510</v>
      </c>
    </row>
    <row r="140" spans="1:18" ht="21">
      <c r="A140" s="12">
        <v>2566</v>
      </c>
      <c r="B140" s="1" t="s">
        <v>516</v>
      </c>
      <c r="C140" s="20" t="s">
        <v>146</v>
      </c>
      <c r="D140" s="1" t="s">
        <v>147</v>
      </c>
      <c r="E140" s="1" t="s">
        <v>148</v>
      </c>
      <c r="F140" s="1" t="s">
        <v>83</v>
      </c>
      <c r="G140" s="1" t="s">
        <v>494</v>
      </c>
      <c r="H140" s="11">
        <f>SUM(25000)</f>
        <v>25000</v>
      </c>
      <c r="I140" s="1" t="s">
        <v>150</v>
      </c>
      <c r="J140" s="12" t="s">
        <v>145</v>
      </c>
      <c r="K140" s="1" t="s">
        <v>138</v>
      </c>
      <c r="L140" s="11">
        <f>SUM(25000)</f>
        <v>25000</v>
      </c>
      <c r="M140" s="11">
        <f>SUM(25000)</f>
        <v>25000</v>
      </c>
      <c r="N140" s="19">
        <v>994000239254</v>
      </c>
      <c r="O140" s="1" t="s">
        <v>510</v>
      </c>
      <c r="P140" s="1" t="s">
        <v>498</v>
      </c>
      <c r="Q140" s="22">
        <v>243497</v>
      </c>
      <c r="R140" s="22">
        <v>243542</v>
      </c>
    </row>
    <row r="141" spans="1:18" ht="21">
      <c r="A141" s="12">
        <v>2566</v>
      </c>
      <c r="B141" s="1" t="s">
        <v>516</v>
      </c>
      <c r="C141" s="20" t="s">
        <v>146</v>
      </c>
      <c r="D141" s="1" t="s">
        <v>147</v>
      </c>
      <c r="E141" s="1" t="s">
        <v>148</v>
      </c>
      <c r="F141" s="1" t="s">
        <v>83</v>
      </c>
      <c r="G141" s="1" t="s">
        <v>495</v>
      </c>
      <c r="H141" s="11">
        <f>SUM(5512,52)</f>
        <v>5564</v>
      </c>
      <c r="I141" s="1" t="s">
        <v>150</v>
      </c>
      <c r="J141" s="12" t="s">
        <v>145</v>
      </c>
      <c r="K141" s="1" t="s">
        <v>138</v>
      </c>
      <c r="L141" s="11">
        <f>SUM(5512,52)</f>
        <v>5564</v>
      </c>
      <c r="M141" s="11">
        <f>SUM(5512,52)</f>
        <v>5564</v>
      </c>
      <c r="N141" s="19">
        <v>253535000031</v>
      </c>
      <c r="O141" s="1" t="s">
        <v>300</v>
      </c>
      <c r="P141" s="1" t="s">
        <v>499</v>
      </c>
      <c r="Q141" s="22">
        <v>243510</v>
      </c>
      <c r="R141" s="22">
        <v>243515</v>
      </c>
    </row>
    <row r="142" spans="1:18" ht="21">
      <c r="A142" s="12">
        <v>2566</v>
      </c>
      <c r="B142" s="1" t="s">
        <v>516</v>
      </c>
      <c r="C142" s="20" t="s">
        <v>146</v>
      </c>
      <c r="D142" s="1" t="s">
        <v>147</v>
      </c>
      <c r="E142" s="1" t="s">
        <v>148</v>
      </c>
      <c r="F142" s="1" t="s">
        <v>83</v>
      </c>
      <c r="G142" s="1" t="s">
        <v>496</v>
      </c>
      <c r="H142" s="11">
        <f>SUM(11018.7,111.3)</f>
        <v>11130</v>
      </c>
      <c r="I142" s="1" t="s">
        <v>150</v>
      </c>
      <c r="J142" s="12" t="s">
        <v>145</v>
      </c>
      <c r="K142" s="1" t="s">
        <v>138</v>
      </c>
      <c r="L142" s="11">
        <f>SUM(11018.7,111.3)</f>
        <v>11130</v>
      </c>
      <c r="M142" s="11">
        <f>SUM(11018.7,111.3)</f>
        <v>11130</v>
      </c>
      <c r="N142" s="19">
        <v>1160600034825</v>
      </c>
      <c r="O142" s="1" t="s">
        <v>357</v>
      </c>
      <c r="P142" s="1" t="s">
        <v>500</v>
      </c>
      <c r="Q142" s="22">
        <v>243510</v>
      </c>
      <c r="R142" s="22">
        <v>243517</v>
      </c>
    </row>
    <row r="143" spans="1:18" ht="21">
      <c r="A143" s="12">
        <v>2566</v>
      </c>
      <c r="B143" s="1" t="s">
        <v>516</v>
      </c>
      <c r="C143" s="20" t="s">
        <v>146</v>
      </c>
      <c r="D143" s="1" t="s">
        <v>147</v>
      </c>
      <c r="E143" s="1" t="s">
        <v>148</v>
      </c>
      <c r="F143" s="1" t="s">
        <v>83</v>
      </c>
      <c r="G143" s="1" t="s">
        <v>497</v>
      </c>
      <c r="H143" s="11">
        <f>SUM(18822.43,177.57)</f>
        <v>19000</v>
      </c>
      <c r="I143" s="1" t="s">
        <v>150</v>
      </c>
      <c r="J143" s="12" t="s">
        <v>145</v>
      </c>
      <c r="K143" s="1" t="s">
        <v>138</v>
      </c>
      <c r="L143" s="11">
        <f>SUM(18822.43,177.57)</f>
        <v>19000</v>
      </c>
      <c r="M143" s="11">
        <f>SUM(18822.43,177.57)</f>
        <v>19000</v>
      </c>
      <c r="N143" s="19">
        <v>3110200122081</v>
      </c>
      <c r="O143" s="1" t="s">
        <v>207</v>
      </c>
      <c r="P143" s="1" t="s">
        <v>501</v>
      </c>
      <c r="Q143" s="22">
        <v>243516</v>
      </c>
      <c r="R143" s="22">
        <v>243546</v>
      </c>
    </row>
    <row r="144" spans="1:18" ht="21">
      <c r="A144" s="12">
        <v>2566</v>
      </c>
      <c r="B144" s="1" t="s">
        <v>516</v>
      </c>
      <c r="C144" s="20" t="s">
        <v>146</v>
      </c>
      <c r="D144" s="1" t="s">
        <v>147</v>
      </c>
      <c r="E144" s="1" t="s">
        <v>148</v>
      </c>
      <c r="F144" s="1" t="s">
        <v>83</v>
      </c>
      <c r="G144" s="1" t="s">
        <v>502</v>
      </c>
      <c r="H144" s="11">
        <f>SUM(18822.43,177.57)</f>
        <v>19000</v>
      </c>
      <c r="I144" s="1" t="s">
        <v>150</v>
      </c>
      <c r="J144" s="12" t="s">
        <v>145</v>
      </c>
      <c r="K144" s="1" t="s">
        <v>138</v>
      </c>
      <c r="L144" s="11">
        <f>SUM(18822.43,177.57)</f>
        <v>19000</v>
      </c>
      <c r="M144" s="11">
        <f>SUM(18822.43,177.57)</f>
        <v>19000</v>
      </c>
      <c r="N144" s="19">
        <v>3110200122081</v>
      </c>
      <c r="O144" s="1" t="s">
        <v>207</v>
      </c>
      <c r="P144" s="1" t="s">
        <v>503</v>
      </c>
      <c r="Q144" s="22">
        <v>243516</v>
      </c>
      <c r="R144" s="22">
        <v>243546</v>
      </c>
    </row>
    <row r="145" spans="1:18" ht="21">
      <c r="A145" s="12">
        <v>2566</v>
      </c>
      <c r="B145" s="1" t="s">
        <v>516</v>
      </c>
      <c r="C145" s="20" t="s">
        <v>146</v>
      </c>
      <c r="D145" s="1" t="s">
        <v>147</v>
      </c>
      <c r="E145" s="1" t="s">
        <v>148</v>
      </c>
      <c r="F145" s="1" t="s">
        <v>83</v>
      </c>
      <c r="G145" s="1" t="s">
        <v>504</v>
      </c>
      <c r="H145" s="11">
        <f>SUM(4872844.17,45970.23)</f>
        <v>4918814.4</v>
      </c>
      <c r="I145" s="1" t="s">
        <v>150</v>
      </c>
      <c r="J145" s="12" t="s">
        <v>145</v>
      </c>
      <c r="K145" s="1" t="s">
        <v>136</v>
      </c>
      <c r="L145" s="11">
        <f>SUM(4872844.17,45970.23)</f>
        <v>4918814.4</v>
      </c>
      <c r="M145" s="11">
        <f>SUM(4872844.17,45970.23)</f>
        <v>4918814.4</v>
      </c>
      <c r="N145" s="19">
        <v>493548000025</v>
      </c>
      <c r="O145" s="1" t="s">
        <v>511</v>
      </c>
      <c r="P145" s="1" t="s">
        <v>505</v>
      </c>
      <c r="Q145" s="22">
        <v>243199</v>
      </c>
      <c r="R145" s="22">
        <v>243380</v>
      </c>
    </row>
    <row r="146" spans="1:18" ht="21">
      <c r="A146" s="12">
        <v>2566</v>
      </c>
      <c r="B146" s="1" t="s">
        <v>516</v>
      </c>
      <c r="C146" s="20" t="s">
        <v>146</v>
      </c>
      <c r="D146" s="1" t="s">
        <v>147</v>
      </c>
      <c r="E146" s="1" t="s">
        <v>148</v>
      </c>
      <c r="F146" s="1" t="s">
        <v>83</v>
      </c>
      <c r="G146" s="1" t="s">
        <v>213</v>
      </c>
      <c r="H146" s="11">
        <f>SUM(869794.39,8205.61)</f>
        <v>878000</v>
      </c>
      <c r="I146" s="1" t="s">
        <v>150</v>
      </c>
      <c r="J146" s="12" t="s">
        <v>145</v>
      </c>
      <c r="K146" s="1" t="s">
        <v>136</v>
      </c>
      <c r="L146" s="11">
        <f>SUM(869794.39,8205.61)</f>
        <v>878000</v>
      </c>
      <c r="M146" s="11">
        <f>SUM(869794.39,8205.61)</f>
        <v>878000</v>
      </c>
      <c r="N146" s="19">
        <v>205549020716</v>
      </c>
      <c r="O146" s="1" t="s">
        <v>306</v>
      </c>
      <c r="P146" s="1" t="s">
        <v>214</v>
      </c>
      <c r="Q146" s="22">
        <v>243161</v>
      </c>
      <c r="R146" s="22">
        <v>243250</v>
      </c>
    </row>
    <row r="147" spans="1:18" ht="21">
      <c r="A147" s="12">
        <v>2566</v>
      </c>
      <c r="B147" s="1" t="s">
        <v>516</v>
      </c>
      <c r="C147" s="20" t="s">
        <v>146</v>
      </c>
      <c r="D147" s="1" t="s">
        <v>147</v>
      </c>
      <c r="E147" s="1" t="s">
        <v>148</v>
      </c>
      <c r="F147" s="1" t="s">
        <v>83</v>
      </c>
      <c r="G147" s="1" t="s">
        <v>379</v>
      </c>
      <c r="H147" s="11">
        <f>SUM(823233.64,7766.36)</f>
        <v>831000</v>
      </c>
      <c r="I147" s="1" t="s">
        <v>150</v>
      </c>
      <c r="J147" s="12" t="s">
        <v>145</v>
      </c>
      <c r="K147" s="1" t="s">
        <v>136</v>
      </c>
      <c r="L147" s="11">
        <f>SUM(823233.64,7766.36)</f>
        <v>831000</v>
      </c>
      <c r="M147" s="11">
        <f>SUM(823233.64,7766.36)</f>
        <v>831000</v>
      </c>
      <c r="N147" s="19">
        <v>255536000037</v>
      </c>
      <c r="O147" s="1" t="s">
        <v>380</v>
      </c>
      <c r="P147" s="1" t="s">
        <v>324</v>
      </c>
      <c r="Q147" s="22">
        <v>243293</v>
      </c>
      <c r="R147" s="22">
        <v>243338</v>
      </c>
    </row>
    <row r="148" spans="1:18" ht="21">
      <c r="A148" s="12">
        <v>2566</v>
      </c>
      <c r="B148" s="1" t="s">
        <v>516</v>
      </c>
      <c r="C148" s="20" t="s">
        <v>146</v>
      </c>
      <c r="D148" s="1" t="s">
        <v>147</v>
      </c>
      <c r="E148" s="1" t="s">
        <v>148</v>
      </c>
      <c r="F148" s="1" t="s">
        <v>83</v>
      </c>
      <c r="G148" s="1" t="s">
        <v>392</v>
      </c>
      <c r="H148" s="11">
        <v>36000000</v>
      </c>
      <c r="I148" s="1" t="s">
        <v>150</v>
      </c>
      <c r="J148" s="12" t="s">
        <v>145</v>
      </c>
      <c r="K148" s="1" t="s">
        <v>136</v>
      </c>
      <c r="L148" s="11">
        <f>SUM(5697469.69,53749.71)</f>
        <v>5751219.4</v>
      </c>
      <c r="M148" s="11">
        <f>SUM(5697469.69,53749.71)</f>
        <v>5751219.4</v>
      </c>
      <c r="N148" s="19">
        <v>273543000011</v>
      </c>
      <c r="O148" s="1" t="s">
        <v>363</v>
      </c>
      <c r="P148" s="1" t="s">
        <v>393</v>
      </c>
      <c r="Q148" s="22">
        <v>243167</v>
      </c>
      <c r="R148" s="22">
        <v>243376</v>
      </c>
    </row>
    <row r="149" spans="1:11" ht="21">
      <c r="A149" s="21"/>
      <c r="B149" s="12"/>
      <c r="C149" s="12"/>
      <c r="E149" s="12"/>
      <c r="H149" s="12"/>
      <c r="I149" s="12"/>
      <c r="K149" s="12"/>
    </row>
    <row r="150" spans="1:11" ht="21">
      <c r="A150" s="21"/>
      <c r="B150" s="12"/>
      <c r="C150" s="12"/>
      <c r="E150" s="12"/>
      <c r="H150" s="12"/>
      <c r="I150" s="12"/>
      <c r="K150" s="12"/>
    </row>
    <row r="151" spans="1:11" ht="21">
      <c r="A151" s="21"/>
      <c r="B151" s="12"/>
      <c r="C151" s="12"/>
      <c r="E151" s="12"/>
      <c r="H151" s="12"/>
      <c r="I151" s="12"/>
      <c r="K151" s="12"/>
    </row>
    <row r="152" spans="1:11" ht="21">
      <c r="A152" s="21"/>
      <c r="B152" s="12"/>
      <c r="C152" s="12"/>
      <c r="E152" s="12"/>
      <c r="H152" s="12"/>
      <c r="I152" s="12"/>
      <c r="K152" s="12"/>
    </row>
    <row r="153" spans="1:11" ht="21">
      <c r="A153" s="21"/>
      <c r="B153" s="12"/>
      <c r="C153" s="12"/>
      <c r="E153" s="12"/>
      <c r="H153" s="12"/>
      <c r="I153" s="12"/>
      <c r="K153" s="12"/>
    </row>
    <row r="154" spans="1:11" ht="21">
      <c r="A154" s="21"/>
      <c r="B154" s="12"/>
      <c r="C154" s="12"/>
      <c r="E154" s="12"/>
      <c r="H154" s="12"/>
      <c r="I154" s="12"/>
      <c r="K154" s="12"/>
    </row>
    <row r="155" spans="1:11" ht="21">
      <c r="A155" s="21"/>
      <c r="B155" s="12"/>
      <c r="C155" s="12"/>
      <c r="E155" s="12"/>
      <c r="H155" s="12"/>
      <c r="I155" s="12"/>
      <c r="K155" s="12"/>
    </row>
    <row r="156" spans="1:11" ht="21">
      <c r="A156" s="21"/>
      <c r="B156" s="12"/>
      <c r="C156" s="12"/>
      <c r="E156" s="12"/>
      <c r="H156" s="12"/>
      <c r="I156" s="12"/>
      <c r="K156" s="12"/>
    </row>
    <row r="157" spans="1:11" ht="21">
      <c r="A157" s="21"/>
      <c r="B157" s="12"/>
      <c r="C157" s="12"/>
      <c r="E157" s="12"/>
      <c r="H157" s="12"/>
      <c r="I157" s="12"/>
      <c r="K157" s="12"/>
    </row>
    <row r="158" spans="1:11" ht="21">
      <c r="A158" s="21"/>
      <c r="B158" s="12"/>
      <c r="C158" s="12"/>
      <c r="H158" s="12"/>
      <c r="I158" s="12"/>
      <c r="K158" s="12"/>
    </row>
    <row r="159" spans="1:11" ht="21">
      <c r="A159" s="21"/>
      <c r="B159" s="12"/>
      <c r="C159" s="12"/>
      <c r="H159" s="12"/>
      <c r="I159" s="12"/>
      <c r="K159" s="12"/>
    </row>
    <row r="160" spans="1:11" ht="21">
      <c r="A160" s="21"/>
      <c r="B160" s="12"/>
      <c r="C160" s="12"/>
      <c r="H160" s="12"/>
      <c r="I160" s="12"/>
      <c r="K160" s="12"/>
    </row>
    <row r="161" spans="1:11" ht="21">
      <c r="A161" s="21"/>
      <c r="B161" s="12"/>
      <c r="C161" s="12"/>
      <c r="H161" s="12"/>
      <c r="I161" s="12"/>
      <c r="K161" s="12"/>
    </row>
    <row r="162" spans="1:11" ht="21">
      <c r="A162" s="21"/>
      <c r="B162" s="12"/>
      <c r="C162" s="12"/>
      <c r="H162" s="12"/>
      <c r="K162" s="12"/>
    </row>
    <row r="163" spans="1:11" ht="21">
      <c r="A163" s="21"/>
      <c r="B163" s="12"/>
      <c r="C163" s="12"/>
      <c r="H163" s="12"/>
      <c r="K163" s="12"/>
    </row>
    <row r="164" spans="1:11" ht="21">
      <c r="A164" s="21"/>
      <c r="B164" s="12"/>
      <c r="C164" s="12"/>
      <c r="H164" s="12"/>
      <c r="K164" s="12"/>
    </row>
    <row r="165" spans="1:11" ht="21">
      <c r="A165" s="21"/>
      <c r="B165" s="12"/>
      <c r="C165" s="12"/>
      <c r="H165" s="12"/>
      <c r="K165" s="12"/>
    </row>
    <row r="166" spans="1:11" ht="21">
      <c r="A166" s="21"/>
      <c r="B166" s="12"/>
      <c r="C166" s="12"/>
      <c r="H166" s="12"/>
      <c r="K166" s="12"/>
    </row>
    <row r="167" spans="1:11" ht="21">
      <c r="A167" s="21"/>
      <c r="B167" s="12"/>
      <c r="C167" s="12"/>
      <c r="H167" s="12"/>
      <c r="K167" s="12"/>
    </row>
    <row r="168" spans="1:11" ht="21">
      <c r="A168" s="21"/>
      <c r="B168" s="12"/>
      <c r="C168" s="12"/>
      <c r="H168" s="12"/>
      <c r="K168" s="12"/>
    </row>
    <row r="169" spans="1:11" ht="21">
      <c r="A169" s="21"/>
      <c r="B169" s="12"/>
      <c r="C169" s="12"/>
      <c r="H169" s="12"/>
      <c r="K169" s="12"/>
    </row>
    <row r="170" spans="1:11" ht="21">
      <c r="A170" s="21"/>
      <c r="B170" s="12"/>
      <c r="C170" s="12"/>
      <c r="H170" s="12"/>
      <c r="K170" s="12"/>
    </row>
    <row r="171" spans="1:8" ht="21">
      <c r="A171" s="21"/>
      <c r="B171" s="12"/>
      <c r="C171" s="12"/>
      <c r="H171" s="12"/>
    </row>
    <row r="172" spans="2:8" ht="21">
      <c r="B172" s="12"/>
      <c r="C172" s="12"/>
      <c r="H172" s="12"/>
    </row>
    <row r="173" spans="2:8" ht="21">
      <c r="B173" s="12"/>
      <c r="C173" s="12"/>
      <c r="H173" s="12"/>
    </row>
    <row r="174" spans="2:8" ht="21">
      <c r="B174" s="12"/>
      <c r="C174" s="12"/>
      <c r="H174" s="12"/>
    </row>
    <row r="175" spans="2:8" ht="21">
      <c r="B175" s="12"/>
      <c r="C175" s="12"/>
      <c r="H175" s="12"/>
    </row>
    <row r="176" spans="2:8" ht="21">
      <c r="B176" s="12"/>
      <c r="C176" s="12"/>
      <c r="H176" s="12"/>
    </row>
    <row r="177" spans="2:8" ht="21">
      <c r="B177" s="12"/>
      <c r="C177" s="12"/>
      <c r="H177" s="12"/>
    </row>
    <row r="178" spans="2:8" ht="21">
      <c r="B178" s="12"/>
      <c r="C178" s="12"/>
      <c r="H178" s="12"/>
    </row>
    <row r="179" spans="2:8" ht="21">
      <c r="B179" s="12"/>
      <c r="C179" s="12"/>
      <c r="H179" s="12"/>
    </row>
    <row r="180" spans="2:8" ht="21">
      <c r="B180" s="12"/>
      <c r="C180" s="12"/>
      <c r="H180" s="12"/>
    </row>
    <row r="181" spans="2:8" ht="21">
      <c r="B181" s="12"/>
      <c r="C181" s="12"/>
      <c r="H181" s="12"/>
    </row>
    <row r="182" spans="2:8" ht="21">
      <c r="B182" s="12"/>
      <c r="C182" s="12"/>
      <c r="H182" s="12"/>
    </row>
    <row r="183" spans="2:8" ht="21">
      <c r="B183" s="12"/>
      <c r="C183" s="12"/>
      <c r="H183" s="12"/>
    </row>
    <row r="184" spans="2:8" ht="21">
      <c r="B184" s="12"/>
      <c r="C184" s="12"/>
      <c r="H184" s="12"/>
    </row>
    <row r="185" spans="2:8" ht="21">
      <c r="B185" s="12"/>
      <c r="C185" s="12"/>
      <c r="H185" s="12"/>
    </row>
    <row r="186" spans="2:8" ht="21">
      <c r="B186" s="12"/>
      <c r="C186" s="12"/>
      <c r="H186" s="12"/>
    </row>
    <row r="187" spans="2:8" ht="21">
      <c r="B187" s="12"/>
      <c r="C187" s="12"/>
      <c r="H187" s="12"/>
    </row>
    <row r="188" spans="2:8" ht="21">
      <c r="B188" s="12"/>
      <c r="C188" s="12"/>
      <c r="H188" s="12"/>
    </row>
    <row r="189" spans="2:8" ht="21">
      <c r="B189" s="12"/>
      <c r="C189" s="12"/>
      <c r="H189" s="12"/>
    </row>
    <row r="190" spans="2:8" ht="21">
      <c r="B190" s="12"/>
      <c r="C190" s="12"/>
      <c r="H190" s="12"/>
    </row>
    <row r="191" spans="2:8" ht="21">
      <c r="B191" s="12"/>
      <c r="C191" s="12"/>
      <c r="H191" s="12"/>
    </row>
    <row r="192" spans="2:8" ht="21">
      <c r="B192" s="12"/>
      <c r="C192" s="12"/>
      <c r="H192" s="12"/>
    </row>
    <row r="193" spans="2:8" ht="21">
      <c r="B193" s="12"/>
      <c r="C193" s="12"/>
      <c r="H193" s="12"/>
    </row>
    <row r="194" spans="2:8" ht="21">
      <c r="B194" s="12"/>
      <c r="C194" s="12"/>
      <c r="H194" s="12"/>
    </row>
    <row r="195" spans="2:8" ht="21">
      <c r="B195" s="12"/>
      <c r="C195" s="12"/>
      <c r="H195" s="12"/>
    </row>
    <row r="196" spans="2:8" ht="21">
      <c r="B196" s="12"/>
      <c r="C196" s="12"/>
      <c r="H196" s="12"/>
    </row>
    <row r="197" spans="2:8" ht="21">
      <c r="B197" s="12"/>
      <c r="C197" s="12"/>
      <c r="H197" s="12"/>
    </row>
    <row r="198" spans="2:8" ht="21">
      <c r="B198" s="12"/>
      <c r="C198" s="12"/>
      <c r="H198" s="12"/>
    </row>
    <row r="199" spans="2:8" ht="21">
      <c r="B199" s="12"/>
      <c r="C199" s="12"/>
      <c r="H199" s="12"/>
    </row>
    <row r="200" spans="2:8" ht="21">
      <c r="B200" s="12"/>
      <c r="C200" s="12"/>
      <c r="H200" s="12"/>
    </row>
    <row r="201" spans="2:8" ht="21">
      <c r="B201" s="12"/>
      <c r="C201" s="12"/>
      <c r="H201" s="12"/>
    </row>
    <row r="202" spans="2:8" ht="21">
      <c r="B202" s="12"/>
      <c r="C202" s="12"/>
      <c r="H202" s="12"/>
    </row>
    <row r="203" spans="2:8" ht="21">
      <c r="B203" s="12"/>
      <c r="C203" s="12"/>
      <c r="H203" s="12"/>
    </row>
    <row r="204" spans="2:8" ht="21">
      <c r="B204" s="12"/>
      <c r="C204" s="12"/>
      <c r="H204" s="12"/>
    </row>
    <row r="205" spans="2:8" ht="21">
      <c r="B205" s="12"/>
      <c r="C205" s="12"/>
      <c r="H205" s="12"/>
    </row>
    <row r="206" spans="2:8" ht="21">
      <c r="B206" s="12"/>
      <c r="C206" s="12"/>
      <c r="H206" s="12"/>
    </row>
    <row r="207" spans="2:8" ht="21">
      <c r="B207" s="12"/>
      <c r="C207" s="12"/>
      <c r="H207" s="12"/>
    </row>
    <row r="208" spans="2:8" ht="21">
      <c r="B208" s="12"/>
      <c r="C208" s="12"/>
      <c r="H208" s="12"/>
    </row>
    <row r="209" spans="2:8" ht="21">
      <c r="B209" s="12"/>
      <c r="C209" s="12"/>
      <c r="H209" s="12"/>
    </row>
    <row r="210" spans="2:8" ht="21">
      <c r="B210" s="12"/>
      <c r="C210" s="12"/>
      <c r="H210" s="12"/>
    </row>
    <row r="211" spans="2:8" ht="21">
      <c r="B211" s="12"/>
      <c r="C211" s="12"/>
      <c r="H211" s="12"/>
    </row>
    <row r="212" spans="2:8" ht="21">
      <c r="B212" s="12"/>
      <c r="C212" s="12"/>
      <c r="H212" s="12"/>
    </row>
    <row r="213" spans="2:8" ht="21">
      <c r="B213" s="12"/>
      <c r="C213" s="12"/>
      <c r="H213" s="12"/>
    </row>
    <row r="214" spans="2:8" ht="21">
      <c r="B214" s="12"/>
      <c r="C214" s="12"/>
      <c r="H214" s="12"/>
    </row>
    <row r="215" spans="2:8" ht="21">
      <c r="B215" s="12"/>
      <c r="C215" s="12"/>
      <c r="H215" s="12"/>
    </row>
    <row r="216" spans="2:8" ht="21">
      <c r="B216" s="12"/>
      <c r="C216" s="12"/>
      <c r="H216" s="12"/>
    </row>
    <row r="217" spans="2:8" ht="21">
      <c r="B217" s="12"/>
      <c r="C217" s="12"/>
      <c r="H217" s="12"/>
    </row>
    <row r="218" spans="2:8" ht="21">
      <c r="B218" s="12"/>
      <c r="C218" s="12"/>
      <c r="H218" s="12"/>
    </row>
    <row r="219" spans="2:8" ht="21">
      <c r="B219" s="12"/>
      <c r="C219" s="12"/>
      <c r="H219" s="12"/>
    </row>
    <row r="220" spans="2:8" ht="21">
      <c r="B220" s="12"/>
      <c r="C220" s="12"/>
      <c r="H220" s="12"/>
    </row>
    <row r="221" spans="2:8" ht="21">
      <c r="B221" s="12"/>
      <c r="C221" s="12"/>
      <c r="H221" s="12"/>
    </row>
    <row r="222" spans="2:8" ht="21">
      <c r="B222" s="12"/>
      <c r="C222" s="12"/>
      <c r="H222" s="12"/>
    </row>
    <row r="223" spans="2:8" ht="21">
      <c r="B223" s="12"/>
      <c r="C223" s="12"/>
      <c r="H223" s="12"/>
    </row>
    <row r="224" spans="2:8" ht="21">
      <c r="B224" s="12"/>
      <c r="C224" s="12"/>
      <c r="H224" s="12"/>
    </row>
    <row r="225" spans="2:8" ht="21">
      <c r="B225" s="12"/>
      <c r="C225" s="12"/>
      <c r="H225" s="12"/>
    </row>
    <row r="226" spans="2:8" ht="21">
      <c r="B226" s="12"/>
      <c r="C226" s="12"/>
      <c r="H226" s="12"/>
    </row>
    <row r="227" spans="3:8" ht="21">
      <c r="C227" s="12"/>
      <c r="H227" s="12"/>
    </row>
    <row r="228" spans="3:8" ht="21">
      <c r="C228" s="12"/>
      <c r="H228" s="12"/>
    </row>
    <row r="229" spans="3:8" ht="21">
      <c r="C229" s="12"/>
      <c r="H229" s="12"/>
    </row>
    <row r="230" spans="3:8" ht="21">
      <c r="C230" s="12"/>
      <c r="H230" s="12"/>
    </row>
    <row r="231" spans="3:8" ht="21">
      <c r="C231" s="12"/>
      <c r="H231" s="12"/>
    </row>
    <row r="232" spans="3:8" ht="21">
      <c r="C232" s="12"/>
      <c r="H232" s="12"/>
    </row>
    <row r="233" spans="3:8" ht="21">
      <c r="C233" s="12"/>
      <c r="H233" s="12"/>
    </row>
    <row r="234" spans="3:8" ht="21">
      <c r="C234" s="12"/>
      <c r="H234" s="12"/>
    </row>
    <row r="235" spans="3:8" ht="21">
      <c r="C235" s="12"/>
      <c r="H235" s="12"/>
    </row>
    <row r="236" spans="3:8" ht="21">
      <c r="C236" s="12"/>
      <c r="H236" s="12"/>
    </row>
    <row r="237" spans="3:8" ht="21">
      <c r="C237" s="12"/>
      <c r="H237" s="12"/>
    </row>
    <row r="238" spans="3:8" ht="21">
      <c r="C238" s="12"/>
      <c r="H238" s="12"/>
    </row>
    <row r="239" ht="21">
      <c r="H239" s="12"/>
    </row>
    <row r="240" ht="21">
      <c r="H240" s="12"/>
    </row>
    <row r="241" ht="21">
      <c r="H241" s="12"/>
    </row>
    <row r="242" ht="21">
      <c r="H242" s="12"/>
    </row>
    <row r="243" ht="21">
      <c r="H243" s="12"/>
    </row>
    <row r="244" ht="21">
      <c r="H244" s="12"/>
    </row>
    <row r="245" ht="21">
      <c r="H245" s="12"/>
    </row>
    <row r="246" ht="21">
      <c r="H246" s="12"/>
    </row>
    <row r="247" ht="21">
      <c r="H247" s="12"/>
    </row>
    <row r="248" ht="21">
      <c r="H248" s="12"/>
    </row>
    <row r="249" ht="21">
      <c r="H249" s="12"/>
    </row>
    <row r="250" ht="21">
      <c r="H250" s="12"/>
    </row>
    <row r="251" ht="21">
      <c r="H251" s="12"/>
    </row>
    <row r="252" ht="21">
      <c r="H252" s="12"/>
    </row>
    <row r="253" ht="21">
      <c r="H253" s="12"/>
    </row>
    <row r="254" ht="21">
      <c r="H254" s="12"/>
    </row>
    <row r="255" ht="21">
      <c r="H255" s="12"/>
    </row>
    <row r="256" ht="21">
      <c r="H256" s="12"/>
    </row>
    <row r="257" ht="21">
      <c r="H257" s="12"/>
    </row>
    <row r="258" ht="21">
      <c r="H258" s="12"/>
    </row>
    <row r="259" ht="21">
      <c r="H259" s="12"/>
    </row>
    <row r="260" ht="21">
      <c r="H260" s="12"/>
    </row>
    <row r="261" ht="21">
      <c r="H261" s="12"/>
    </row>
    <row r="262" ht="21">
      <c r="H262" s="12"/>
    </row>
    <row r="263" ht="21">
      <c r="H263" s="12"/>
    </row>
    <row r="264" ht="21">
      <c r="H264" s="12"/>
    </row>
    <row r="265" ht="21">
      <c r="H265" s="12"/>
    </row>
    <row r="266" ht="21">
      <c r="H266" s="12"/>
    </row>
    <row r="267" ht="21">
      <c r="H267" s="12"/>
    </row>
    <row r="268" ht="21">
      <c r="H268" s="12"/>
    </row>
    <row r="269" ht="21">
      <c r="H269" s="12"/>
    </row>
    <row r="270" ht="21">
      <c r="H270" s="12"/>
    </row>
    <row r="271" ht="21">
      <c r="H271" s="12"/>
    </row>
    <row r="272" ht="21">
      <c r="H272" s="12"/>
    </row>
    <row r="273" ht="21">
      <c r="H273" s="12"/>
    </row>
    <row r="274" ht="21">
      <c r="H274" s="12"/>
    </row>
    <row r="275" ht="21">
      <c r="H275" s="12"/>
    </row>
    <row r="276" ht="21">
      <c r="H276" s="12"/>
    </row>
    <row r="277" ht="21">
      <c r="H277" s="12"/>
    </row>
    <row r="278" ht="21">
      <c r="H278" s="12"/>
    </row>
    <row r="279" ht="21">
      <c r="H279" s="12"/>
    </row>
    <row r="280" ht="21">
      <c r="H280" s="12"/>
    </row>
    <row r="281" ht="21">
      <c r="H281" s="12"/>
    </row>
    <row r="282" ht="21">
      <c r="H282" s="12"/>
    </row>
    <row r="283" ht="21">
      <c r="H283" s="12"/>
    </row>
    <row r="284" ht="21">
      <c r="H284" s="12"/>
    </row>
    <row r="285" ht="21">
      <c r="H285" s="12"/>
    </row>
    <row r="286" ht="21">
      <c r="H286" s="12"/>
    </row>
    <row r="287" ht="21">
      <c r="H287" s="12"/>
    </row>
    <row r="288" ht="21">
      <c r="H288" s="12"/>
    </row>
    <row r="289" ht="21">
      <c r="H289" s="12"/>
    </row>
    <row r="290" ht="21">
      <c r="H290" s="12"/>
    </row>
    <row r="291" ht="21">
      <c r="H291" s="12"/>
    </row>
    <row r="292" ht="21">
      <c r="H292" s="12"/>
    </row>
    <row r="293" ht="21">
      <c r="H293" s="12"/>
    </row>
    <row r="294" ht="21">
      <c r="H294" s="12"/>
    </row>
    <row r="295" ht="21">
      <c r="H295" s="12"/>
    </row>
    <row r="296" ht="21">
      <c r="H296" s="12"/>
    </row>
    <row r="297" ht="21">
      <c r="H297" s="12"/>
    </row>
    <row r="298" ht="21">
      <c r="H298" s="12"/>
    </row>
    <row r="299" ht="21">
      <c r="H299" s="12"/>
    </row>
    <row r="300" ht="21">
      <c r="H300" s="12"/>
    </row>
    <row r="301" ht="21">
      <c r="H301" s="12"/>
    </row>
    <row r="302" ht="21">
      <c r="H302" s="12"/>
    </row>
    <row r="303" ht="21">
      <c r="H303" s="12"/>
    </row>
    <row r="304" ht="21">
      <c r="H304" s="12"/>
    </row>
    <row r="305" ht="21">
      <c r="H305" s="12"/>
    </row>
    <row r="306" ht="21">
      <c r="H306" s="12"/>
    </row>
    <row r="307" ht="21">
      <c r="H307" s="12"/>
    </row>
    <row r="308" ht="21">
      <c r="H308" s="12"/>
    </row>
    <row r="309" ht="21">
      <c r="H309" s="12"/>
    </row>
    <row r="310" ht="21">
      <c r="H310" s="12"/>
    </row>
    <row r="311" ht="21">
      <c r="H311" s="12"/>
    </row>
    <row r="312" ht="21">
      <c r="H312" s="12"/>
    </row>
    <row r="313" ht="21">
      <c r="H313" s="12"/>
    </row>
    <row r="314" ht="21">
      <c r="H314" s="12"/>
    </row>
    <row r="315" ht="21">
      <c r="H315" s="12"/>
    </row>
    <row r="316" ht="21">
      <c r="H316" s="12"/>
    </row>
    <row r="317" ht="21">
      <c r="H317" s="12"/>
    </row>
    <row r="318" ht="21">
      <c r="H318" s="12"/>
    </row>
    <row r="319" ht="21">
      <c r="H319" s="12"/>
    </row>
    <row r="320" ht="21">
      <c r="H320" s="12"/>
    </row>
    <row r="321" ht="21">
      <c r="H321" s="12"/>
    </row>
    <row r="322" ht="21">
      <c r="H322" s="12"/>
    </row>
    <row r="323" ht="21">
      <c r="H323" s="12"/>
    </row>
    <row r="324" ht="21">
      <c r="H324" s="12"/>
    </row>
  </sheetData>
  <sheetProtection/>
  <dataValidations count="3">
    <dataValidation type="list" allowBlank="1" showInputMessage="1" showErrorMessage="1" sqref="J2:J14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8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48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คอมพิวเตอร์</cp:lastModifiedBy>
  <dcterms:created xsi:type="dcterms:W3CDTF">2023-09-21T14:37:46Z</dcterms:created>
  <dcterms:modified xsi:type="dcterms:W3CDTF">2024-03-13T03:25:38Z</dcterms:modified>
  <cp:category/>
  <cp:version/>
  <cp:contentType/>
  <cp:contentStatus/>
</cp:coreProperties>
</file>